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utros computadores\Meu modelo Computador\UFU\Controle Gerencial\2020\Gráficos\"/>
    </mc:Choice>
  </mc:AlternateContent>
  <xr:revisionPtr revIDLastSave="0" documentId="13_ncr:1_{E1463FEE-460F-479E-A650-97E229B578DB}" xr6:coauthVersionLast="36" xr6:coauthVersionMax="36" xr10:uidLastSave="{00000000-0000-0000-0000-000000000000}"/>
  <bookViews>
    <workbookView xWindow="0" yWindow="0" windowWidth="21570" windowHeight="7680" xr2:uid="{7092D9E9-F6D8-4772-83EB-6C5561F6FC0F}"/>
  </bookViews>
  <sheets>
    <sheet name="Total Segmentado" sheetId="2" r:id="rId1"/>
    <sheet name="PNAES 2020 " sheetId="3" r:id="rId2"/>
    <sheet name="PNAES auxílios" sheetId="4" r:id="rId3"/>
    <sheet name="Benefícios Indiretos" sheetId="5" r:id="rId4"/>
    <sheet name="Calendário Temático" sheetId="6" r:id="rId5"/>
    <sheet name="Infra Variável" sheetId="7" r:id="rId6"/>
  </sheets>
  <externalReferences>
    <externalReference r:id="rId7"/>
  </externalReferences>
  <definedNames>
    <definedName name="_xlnm._FilterDatabase" localSheetId="3" hidden="1">'Benefícios Indiretos'!$A$1:$AA$730</definedName>
    <definedName name="_xlnm._FilterDatabase" localSheetId="4" hidden="1">'Calendário Temático'!$A$1:$S$277</definedName>
    <definedName name="_xlnm._FilterDatabase" localSheetId="2" hidden="1">'PNAES auxílios'!$A$1:$P$953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7" l="1"/>
  <c r="I3" i="7" s="1"/>
  <c r="K17" i="7"/>
  <c r="I16" i="7"/>
  <c r="C15" i="7"/>
  <c r="K30" i="7" s="1"/>
  <c r="J13" i="7"/>
  <c r="J10" i="7"/>
  <c r="J7" i="7"/>
  <c r="J4" i="7"/>
  <c r="L3" i="7" l="1"/>
  <c r="J26" i="7"/>
  <c r="I22" i="7"/>
  <c r="I28" i="7"/>
  <c r="L28" i="7" s="1"/>
  <c r="J3" i="7"/>
  <c r="J6" i="7"/>
  <c r="J9" i="7"/>
  <c r="J12" i="7"/>
  <c r="I15" i="7"/>
  <c r="K16" i="7"/>
  <c r="I18" i="7"/>
  <c r="J19" i="7"/>
  <c r="J22" i="7"/>
  <c r="J25" i="7"/>
  <c r="J28" i="7"/>
  <c r="I2" i="7"/>
  <c r="K3" i="7"/>
  <c r="I5" i="7"/>
  <c r="K6" i="7"/>
  <c r="I8" i="7"/>
  <c r="K9" i="7"/>
  <c r="I11" i="7"/>
  <c r="K12" i="7"/>
  <c r="I14" i="7"/>
  <c r="J15" i="7"/>
  <c r="J18" i="7"/>
  <c r="K19" i="7"/>
  <c r="I21" i="7"/>
  <c r="K22" i="7"/>
  <c r="I24" i="7"/>
  <c r="K25" i="7"/>
  <c r="I27" i="7"/>
  <c r="K28" i="7"/>
  <c r="I30" i="7"/>
  <c r="L30" i="7" s="1"/>
  <c r="K4" i="7"/>
  <c r="I6" i="7"/>
  <c r="I9" i="7"/>
  <c r="L9" i="7" s="1"/>
  <c r="I12" i="7"/>
  <c r="I19" i="7"/>
  <c r="K26" i="7"/>
  <c r="I17" i="7"/>
  <c r="J20" i="7"/>
  <c r="J23" i="7"/>
  <c r="J29" i="7"/>
  <c r="K7" i="7"/>
  <c r="K10" i="7"/>
  <c r="K13" i="7"/>
  <c r="J16" i="7"/>
  <c r="L16" i="7" s="1"/>
  <c r="K20" i="7"/>
  <c r="K23" i="7"/>
  <c r="I25" i="7"/>
  <c r="K29" i="7"/>
  <c r="J2" i="7"/>
  <c r="J5" i="7"/>
  <c r="J8" i="7"/>
  <c r="J11" i="7"/>
  <c r="J14" i="7"/>
  <c r="K15" i="7"/>
  <c r="K18" i="7"/>
  <c r="J21" i="7"/>
  <c r="J24" i="7"/>
  <c r="J27" i="7"/>
  <c r="J30" i="7"/>
  <c r="K2" i="7"/>
  <c r="I4" i="7"/>
  <c r="L4" i="7" s="1"/>
  <c r="K5" i="7"/>
  <c r="I7" i="7"/>
  <c r="L7" i="7" s="1"/>
  <c r="K8" i="7"/>
  <c r="I10" i="7"/>
  <c r="K11" i="7"/>
  <c r="I13" i="7"/>
  <c r="L13" i="7" s="1"/>
  <c r="K14" i="7"/>
  <c r="J17" i="7"/>
  <c r="I20" i="7"/>
  <c r="K21" i="7"/>
  <c r="I23" i="7"/>
  <c r="K24" i="7"/>
  <c r="I26" i="7"/>
  <c r="L26" i="7" s="1"/>
  <c r="K27" i="7"/>
  <c r="I29" i="7"/>
  <c r="Q225" i="6"/>
  <c r="Q55" i="6"/>
  <c r="Q13" i="6"/>
  <c r="L24" i="7" l="1"/>
  <c r="L21" i="7"/>
  <c r="L5" i="7"/>
  <c r="L17" i="7"/>
  <c r="L11" i="7"/>
  <c r="L2" i="7"/>
  <c r="L10" i="7"/>
  <c r="L25" i="7"/>
  <c r="L19" i="7"/>
  <c r="L15" i="7"/>
  <c r="L22" i="7"/>
  <c r="L6" i="7"/>
  <c r="L14" i="7"/>
  <c r="L18" i="7"/>
  <c r="L23" i="7"/>
  <c r="L29" i="7"/>
  <c r="L20" i="7"/>
  <c r="L12" i="7"/>
  <c r="L27" i="7"/>
  <c r="L8" i="7"/>
  <c r="H551" i="5"/>
  <c r="H353" i="5"/>
  <c r="K199" i="5"/>
  <c r="K198" i="5"/>
  <c r="H171" i="5"/>
  <c r="H3" i="5"/>
  <c r="M590" i="4" l="1"/>
  <c r="M591" i="4" s="1"/>
  <c r="M601" i="4" s="1"/>
  <c r="M607" i="4" s="1"/>
  <c r="M608" i="4" s="1"/>
  <c r="M609" i="4" s="1"/>
  <c r="M610" i="4" s="1"/>
  <c r="M621" i="4" s="1"/>
  <c r="M622" i="4" s="1"/>
  <c r="M623" i="4" s="1"/>
  <c r="M624" i="4" s="1"/>
  <c r="M625" i="4" s="1"/>
  <c r="M626" i="4" s="1"/>
  <c r="M627" i="4" s="1"/>
  <c r="M629" i="4" s="1"/>
  <c r="M636" i="4" s="1"/>
  <c r="M637" i="4" s="1"/>
  <c r="M638" i="4" s="1"/>
  <c r="M639" i="4" s="1"/>
  <c r="M640" i="4" s="1"/>
  <c r="M641" i="4" s="1"/>
  <c r="M642" i="4" s="1"/>
  <c r="M643" i="4" s="1"/>
  <c r="M644" i="4" s="1"/>
  <c r="M645" i="4" s="1"/>
  <c r="M646" i="4" s="1"/>
  <c r="I545" i="4"/>
  <c r="I488" i="4"/>
  <c r="I465" i="4"/>
  <c r="I442" i="4"/>
  <c r="I429" i="4"/>
  <c r="I425" i="4"/>
  <c r="I416" i="4"/>
  <c r="I414" i="4"/>
  <c r="I397" i="4"/>
  <c r="I393" i="4"/>
  <c r="I385" i="4"/>
  <c r="I367" i="4"/>
  <c r="I333" i="4"/>
  <c r="I316" i="4"/>
  <c r="I298" i="4"/>
  <c r="I296" i="4"/>
  <c r="I292" i="4"/>
  <c r="I285" i="4"/>
  <c r="I278" i="4"/>
  <c r="I243" i="4"/>
  <c r="I216" i="4"/>
  <c r="I174" i="4"/>
  <c r="I169" i="4"/>
  <c r="I163" i="4"/>
  <c r="I127" i="4"/>
  <c r="I126" i="4"/>
  <c r="I107" i="4"/>
  <c r="I87" i="4"/>
  <c r="I75" i="4"/>
  <c r="I64" i="4"/>
  <c r="I56" i="4"/>
  <c r="I45" i="4"/>
  <c r="I44" i="4"/>
  <c r="I35" i="4"/>
  <c r="I34" i="4"/>
  <c r="I31" i="4"/>
  <c r="I20" i="4"/>
  <c r="I12" i="4"/>
  <c r="I72" i="3" l="1"/>
  <c r="L72" i="3" s="1"/>
  <c r="H72" i="3"/>
  <c r="J72" i="3" s="1"/>
  <c r="E72" i="3"/>
  <c r="C72" i="3" s="1"/>
  <c r="H71" i="3"/>
  <c r="C71" i="3"/>
  <c r="I70" i="3"/>
  <c r="L70" i="3" s="1"/>
  <c r="H70" i="3"/>
  <c r="C70" i="3"/>
  <c r="I69" i="3"/>
  <c r="L69" i="3" s="1"/>
  <c r="H69" i="3"/>
  <c r="E69" i="3"/>
  <c r="C69" i="3" s="1"/>
  <c r="I68" i="3"/>
  <c r="L68" i="3" s="1"/>
  <c r="H68" i="3"/>
  <c r="E68" i="3"/>
  <c r="C68" i="3"/>
  <c r="L67" i="3"/>
  <c r="J67" i="3"/>
  <c r="K67" i="3" s="1"/>
  <c r="C67" i="3"/>
  <c r="L66" i="3"/>
  <c r="J66" i="3"/>
  <c r="K66" i="3" s="1"/>
  <c r="C66" i="3"/>
  <c r="I65" i="3"/>
  <c r="J65" i="3" s="1"/>
  <c r="K65" i="3" s="1"/>
  <c r="C65" i="3"/>
  <c r="I64" i="3"/>
  <c r="L64" i="3" s="1"/>
  <c r="H64" i="3"/>
  <c r="J64" i="3" s="1"/>
  <c r="K64" i="3" s="1"/>
  <c r="E64" i="3"/>
  <c r="C64" i="3"/>
  <c r="L63" i="3"/>
  <c r="I63" i="3"/>
  <c r="H63" i="3"/>
  <c r="J63" i="3" s="1"/>
  <c r="E63" i="3"/>
  <c r="C63" i="3" s="1"/>
  <c r="L62" i="3"/>
  <c r="J62" i="3"/>
  <c r="K62" i="3" s="1"/>
  <c r="C62" i="3"/>
  <c r="L61" i="3"/>
  <c r="K61" i="3"/>
  <c r="J61" i="3"/>
  <c r="C61" i="3"/>
  <c r="L60" i="3"/>
  <c r="J60" i="3"/>
  <c r="K60" i="3" s="1"/>
  <c r="C60" i="3"/>
  <c r="L59" i="3"/>
  <c r="J59" i="3"/>
  <c r="K59" i="3" s="1"/>
  <c r="C59" i="3"/>
  <c r="L58" i="3"/>
  <c r="J58" i="3"/>
  <c r="K58" i="3" s="1"/>
  <c r="C58" i="3"/>
  <c r="L57" i="3"/>
  <c r="K57" i="3"/>
  <c r="J57" i="3"/>
  <c r="C57" i="3"/>
  <c r="L56" i="3"/>
  <c r="J56" i="3"/>
  <c r="K56" i="3" s="1"/>
  <c r="C56" i="3"/>
  <c r="L55" i="3"/>
  <c r="J55" i="3"/>
  <c r="K55" i="3" s="1"/>
  <c r="C55" i="3"/>
  <c r="I54" i="3"/>
  <c r="L54" i="3" s="1"/>
  <c r="H54" i="3"/>
  <c r="E54" i="3"/>
  <c r="C54" i="3" s="1"/>
  <c r="L53" i="3"/>
  <c r="J53" i="3"/>
  <c r="I53" i="3"/>
  <c r="H53" i="3"/>
  <c r="E53" i="3"/>
  <c r="I52" i="3"/>
  <c r="L52" i="3" s="1"/>
  <c r="H52" i="3"/>
  <c r="C52" i="3"/>
  <c r="L51" i="3"/>
  <c r="I51" i="3"/>
  <c r="H51" i="3"/>
  <c r="J51" i="3" s="1"/>
  <c r="E51" i="3"/>
  <c r="C51" i="3" s="1"/>
  <c r="I50" i="3"/>
  <c r="L50" i="3" s="1"/>
  <c r="H50" i="3"/>
  <c r="C50" i="3"/>
  <c r="L49" i="3"/>
  <c r="K49" i="3"/>
  <c r="J49" i="3"/>
  <c r="C49" i="3"/>
  <c r="L48" i="3"/>
  <c r="J48" i="3"/>
  <c r="K48" i="3" s="1"/>
  <c r="C48" i="3"/>
  <c r="L47" i="3"/>
  <c r="J47" i="3"/>
  <c r="K47" i="3" s="1"/>
  <c r="C47" i="3"/>
  <c r="L46" i="3"/>
  <c r="I46" i="3"/>
  <c r="H46" i="3"/>
  <c r="J46" i="3" s="1"/>
  <c r="E46" i="3"/>
  <c r="C46" i="3" s="1"/>
  <c r="I45" i="3"/>
  <c r="L45" i="3" s="1"/>
  <c r="H45" i="3"/>
  <c r="J45" i="3" s="1"/>
  <c r="E45" i="3"/>
  <c r="C45" i="3" s="1"/>
  <c r="L44" i="3"/>
  <c r="J44" i="3"/>
  <c r="H44" i="3"/>
  <c r="C44" i="3"/>
  <c r="L43" i="3"/>
  <c r="J43" i="3"/>
  <c r="K43" i="3" s="1"/>
  <c r="C43" i="3"/>
  <c r="L42" i="3"/>
  <c r="J42" i="3"/>
  <c r="K42" i="3" s="1"/>
  <c r="C42" i="3"/>
  <c r="L41" i="3"/>
  <c r="J41" i="3"/>
  <c r="K41" i="3" s="1"/>
  <c r="C41" i="3"/>
  <c r="L40" i="3"/>
  <c r="J40" i="3"/>
  <c r="K40" i="3" s="1"/>
  <c r="C40" i="3"/>
  <c r="L39" i="3"/>
  <c r="K39" i="3"/>
  <c r="J39" i="3"/>
  <c r="C39" i="3"/>
  <c r="L38" i="3"/>
  <c r="J38" i="3"/>
  <c r="K38" i="3" s="1"/>
  <c r="C38" i="3"/>
  <c r="I37" i="3"/>
  <c r="L37" i="3" s="1"/>
  <c r="H37" i="3"/>
  <c r="J37" i="3" s="1"/>
  <c r="E37" i="3"/>
  <c r="C37" i="3" s="1"/>
  <c r="L36" i="3"/>
  <c r="J36" i="3"/>
  <c r="K36" i="3" s="1"/>
  <c r="C36" i="3"/>
  <c r="I35" i="3"/>
  <c r="L35" i="3" s="1"/>
  <c r="H35" i="3"/>
  <c r="C35" i="3"/>
  <c r="L34" i="3"/>
  <c r="J34" i="3"/>
  <c r="K34" i="3" s="1"/>
  <c r="C34" i="3"/>
  <c r="I33" i="3"/>
  <c r="L33" i="3" s="1"/>
  <c r="H33" i="3"/>
  <c r="J33" i="3" s="1"/>
  <c r="K33" i="3" s="1"/>
  <c r="E33" i="3"/>
  <c r="C33" i="3" s="1"/>
  <c r="L32" i="3"/>
  <c r="J32" i="3"/>
  <c r="F32" i="3"/>
  <c r="K32" i="3" s="1"/>
  <c r="C32" i="3"/>
  <c r="L31" i="3"/>
  <c r="J31" i="3"/>
  <c r="K31" i="3" s="1"/>
  <c r="C31" i="3"/>
  <c r="L30" i="3"/>
  <c r="J30" i="3"/>
  <c r="K30" i="3" s="1"/>
  <c r="C30" i="3"/>
  <c r="I29" i="3"/>
  <c r="L29" i="3" s="1"/>
  <c r="H29" i="3"/>
  <c r="J29" i="3" s="1"/>
  <c r="E29" i="3"/>
  <c r="C29" i="3"/>
  <c r="I28" i="3"/>
  <c r="L28" i="3" s="1"/>
  <c r="H28" i="3"/>
  <c r="E28" i="3"/>
  <c r="C28" i="3" s="1"/>
  <c r="L27" i="3"/>
  <c r="J27" i="3"/>
  <c r="K27" i="3" s="1"/>
  <c r="C27" i="3"/>
  <c r="L26" i="3"/>
  <c r="J26" i="3"/>
  <c r="K26" i="3" s="1"/>
  <c r="C26" i="3"/>
  <c r="L25" i="3"/>
  <c r="J25" i="3"/>
  <c r="K25" i="3" s="1"/>
  <c r="C25" i="3"/>
  <c r="L24" i="3"/>
  <c r="J24" i="3"/>
  <c r="K24" i="3" s="1"/>
  <c r="C24" i="3"/>
  <c r="L23" i="3"/>
  <c r="J23" i="3"/>
  <c r="K23" i="3" s="1"/>
  <c r="C23" i="3"/>
  <c r="L22" i="3"/>
  <c r="J22" i="3"/>
  <c r="K22" i="3" s="1"/>
  <c r="C22" i="3"/>
  <c r="L21" i="3"/>
  <c r="J21" i="3"/>
  <c r="K21" i="3" s="1"/>
  <c r="C21" i="3"/>
  <c r="L20" i="3"/>
  <c r="J20" i="3"/>
  <c r="F20" i="3"/>
  <c r="K20" i="3" s="1"/>
  <c r="C20" i="3"/>
  <c r="I19" i="3"/>
  <c r="L19" i="3" s="1"/>
  <c r="H19" i="3"/>
  <c r="J19" i="3" s="1"/>
  <c r="K19" i="3" s="1"/>
  <c r="F19" i="3"/>
  <c r="C19" i="3"/>
  <c r="L18" i="3"/>
  <c r="J18" i="3"/>
  <c r="K18" i="3" s="1"/>
  <c r="L17" i="3"/>
  <c r="J17" i="3"/>
  <c r="F17" i="3"/>
  <c r="L16" i="3"/>
  <c r="J16" i="3"/>
  <c r="F16" i="3"/>
  <c r="L15" i="3"/>
  <c r="K15" i="3"/>
  <c r="J15" i="3"/>
  <c r="F15" i="3"/>
  <c r="L14" i="3"/>
  <c r="J14" i="3"/>
  <c r="F14" i="3"/>
  <c r="K14" i="3" s="1"/>
  <c r="L13" i="3"/>
  <c r="J13" i="3"/>
  <c r="K13" i="3" s="1"/>
  <c r="L12" i="3"/>
  <c r="J12" i="3"/>
  <c r="K12" i="3" s="1"/>
  <c r="I11" i="3"/>
  <c r="L11" i="3" s="1"/>
  <c r="H11" i="3"/>
  <c r="J11" i="3" s="1"/>
  <c r="F11" i="3"/>
  <c r="I10" i="3"/>
  <c r="L10" i="3" s="1"/>
  <c r="H10" i="3"/>
  <c r="J10" i="3" s="1"/>
  <c r="F10" i="3"/>
  <c r="C10" i="3"/>
  <c r="L9" i="3"/>
  <c r="J9" i="3"/>
  <c r="K9" i="3" s="1"/>
  <c r="L8" i="3"/>
  <c r="K8" i="3"/>
  <c r="J8" i="3"/>
  <c r="L7" i="3"/>
  <c r="J7" i="3"/>
  <c r="K7" i="3" s="1"/>
  <c r="L6" i="3"/>
  <c r="J6" i="3"/>
  <c r="K6" i="3" s="1"/>
  <c r="L5" i="3"/>
  <c r="J5" i="3"/>
  <c r="K5" i="3" s="1"/>
  <c r="L4" i="3"/>
  <c r="J4" i="3"/>
  <c r="K4" i="3" s="1"/>
  <c r="L3" i="3"/>
  <c r="J3" i="3"/>
  <c r="F3" i="3"/>
  <c r="K3" i="3" s="1"/>
  <c r="C3" i="3"/>
  <c r="L2" i="3"/>
  <c r="J2" i="3"/>
  <c r="K2" i="3" s="1"/>
  <c r="M17" i="2"/>
  <c r="K17" i="2"/>
  <c r="L17" i="2" s="1"/>
  <c r="D17" i="2"/>
  <c r="L16" i="2"/>
  <c r="K16" i="2"/>
  <c r="J16" i="2"/>
  <c r="I16" i="2"/>
  <c r="H16" i="2"/>
  <c r="M16" i="2" s="1"/>
  <c r="G16" i="2"/>
  <c r="F16" i="2"/>
  <c r="E16" i="2"/>
  <c r="D16" i="2"/>
  <c r="M15" i="2"/>
  <c r="L15" i="2"/>
  <c r="K15" i="2"/>
  <c r="J15" i="2"/>
  <c r="I15" i="2"/>
  <c r="H15" i="2"/>
  <c r="G15" i="2"/>
  <c r="F15" i="2"/>
  <c r="E15" i="2"/>
  <c r="D15" i="2"/>
  <c r="L14" i="2"/>
  <c r="K14" i="2"/>
  <c r="J14" i="2"/>
  <c r="M14" i="2" s="1"/>
  <c r="I14" i="2"/>
  <c r="H14" i="2"/>
  <c r="G14" i="2"/>
  <c r="F14" i="2"/>
  <c r="E14" i="2"/>
  <c r="D14" i="2"/>
  <c r="C14" i="2"/>
  <c r="M13" i="2"/>
  <c r="L13" i="2"/>
  <c r="K13" i="2"/>
  <c r="D13" i="2"/>
  <c r="M12" i="2"/>
  <c r="L12" i="2"/>
  <c r="K12" i="2"/>
  <c r="J12" i="2"/>
  <c r="I12" i="2"/>
  <c r="H12" i="2"/>
  <c r="G12" i="2"/>
  <c r="F12" i="2"/>
  <c r="E12" i="2"/>
  <c r="D12" i="2"/>
  <c r="L11" i="2"/>
  <c r="K11" i="2"/>
  <c r="J11" i="2"/>
  <c r="I11" i="2"/>
  <c r="H11" i="2"/>
  <c r="M11" i="2" s="1"/>
  <c r="G11" i="2"/>
  <c r="F11" i="2"/>
  <c r="E11" i="2"/>
  <c r="D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D9" i="2"/>
  <c r="L8" i="2"/>
  <c r="K8" i="2"/>
  <c r="J8" i="2"/>
  <c r="M8" i="2" s="1"/>
  <c r="I8" i="2"/>
  <c r="H8" i="2"/>
  <c r="G8" i="2"/>
  <c r="F8" i="2"/>
  <c r="E8" i="2"/>
  <c r="D8" i="2"/>
  <c r="L7" i="2"/>
  <c r="K7" i="2"/>
  <c r="J7" i="2"/>
  <c r="I7" i="2"/>
  <c r="H7" i="2"/>
  <c r="M7" i="2" s="1"/>
  <c r="G7" i="2"/>
  <c r="F7" i="2"/>
  <c r="E7" i="2"/>
  <c r="D7" i="2"/>
  <c r="L6" i="2"/>
  <c r="K6" i="2"/>
  <c r="J6" i="2"/>
  <c r="I6" i="2"/>
  <c r="H6" i="2"/>
  <c r="M6" i="2" s="1"/>
  <c r="G6" i="2"/>
  <c r="F6" i="2"/>
  <c r="E6" i="2"/>
  <c r="D6" i="2"/>
  <c r="C6" i="2"/>
  <c r="M5" i="2"/>
  <c r="K5" i="2"/>
  <c r="L5" i="2" s="1"/>
  <c r="D5" i="2"/>
  <c r="M4" i="2"/>
  <c r="L4" i="2"/>
  <c r="K4" i="2"/>
  <c r="J4" i="2"/>
  <c r="I4" i="2"/>
  <c r="H4" i="2"/>
  <c r="G4" i="2"/>
  <c r="F4" i="2"/>
  <c r="E4" i="2"/>
  <c r="D4" i="2"/>
  <c r="M3" i="2"/>
  <c r="L3" i="2"/>
  <c r="K3" i="2"/>
  <c r="J3" i="2"/>
  <c r="I3" i="2"/>
  <c r="H3" i="2"/>
  <c r="G3" i="2"/>
  <c r="F3" i="2"/>
  <c r="E3" i="2"/>
  <c r="D3" i="2"/>
  <c r="M2" i="2"/>
  <c r="L2" i="2"/>
  <c r="K2" i="2"/>
  <c r="J2" i="2"/>
  <c r="I2" i="2"/>
  <c r="H2" i="2"/>
  <c r="G2" i="2"/>
  <c r="F2" i="2"/>
  <c r="E2" i="2"/>
  <c r="D2" i="2"/>
  <c r="K53" i="3" l="1"/>
  <c r="K11" i="3"/>
  <c r="K17" i="3"/>
  <c r="J28" i="3"/>
  <c r="K44" i="3"/>
  <c r="J52" i="3"/>
  <c r="K52" i="3" s="1"/>
  <c r="L65" i="3"/>
  <c r="K51" i="3"/>
  <c r="K16" i="3"/>
  <c r="C53" i="3"/>
  <c r="K46" i="3"/>
  <c r="K63" i="3"/>
  <c r="K10" i="3"/>
  <c r="K29" i="3"/>
  <c r="J54" i="3"/>
  <c r="K54" i="3" s="1"/>
  <c r="J68" i="3"/>
  <c r="K68" i="3" s="1"/>
  <c r="I71" i="3"/>
  <c r="L71" i="3" s="1"/>
  <c r="J69" i="3"/>
  <c r="K69" i="3" s="1"/>
  <c r="J70" i="3"/>
  <c r="K70" i="3" s="1"/>
  <c r="K28" i="3"/>
  <c r="J35" i="3"/>
  <c r="K35" i="3" s="1"/>
  <c r="K37" i="3"/>
  <c r="K45" i="3"/>
  <c r="J50" i="3"/>
  <c r="K50" i="3" s="1"/>
  <c r="K72" i="3"/>
  <c r="J71" i="3" l="1"/>
  <c r="K7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Usuario</author>
  </authors>
  <commentList>
    <comment ref="E28" authorId="0" shapeId="0" xr:uid="{F07D5E01-6693-4F86-B7F2-B0C242354D47}">
      <text>
        <r>
          <rPr>
            <sz val="11"/>
            <color rgb="FF000000"/>
            <rFont val="Calibri"/>
            <family val="2"/>
          </rPr>
          <t>======
ID#AAAAGs2ZPp4
Usuario    (2020-07-12 13:53:42)
R$141816 DO PROMISAES
R$46.400 do Aux. Acessibilidade Prog. Viver s/ limites</t>
        </r>
      </text>
    </comment>
    <comment ref="H34" authorId="0" shapeId="0" xr:uid="{2B505DF1-811B-4AF9-A16A-6E1F5DDBB24F}">
      <text>
        <r>
          <rPr>
            <sz val="11"/>
            <color rgb="FF000000"/>
            <rFont val="Calibri"/>
            <family val="2"/>
          </rPr>
          <t>======
ID#AAAAGs2ZPpc
Usuario    (2020-07-12 13:53:42)
R$21.000,00 empenhado em passagens - SCDP</t>
        </r>
      </text>
    </comment>
    <comment ref="E37" authorId="0" shapeId="0" xr:uid="{1E9A0138-5E0C-4583-8D62-F216F6B7993E}">
      <text>
        <r>
          <rPr>
            <sz val="11"/>
            <color rgb="FF000000"/>
            <rFont val="Calibri"/>
            <family val="2"/>
          </rPr>
          <t>======
ID#AAAAGs2ZPpg
Usuario    (2020-07-12 13:53:42)
R$2.000,00 - FUME
R$15.400,00 - FUME</t>
        </r>
      </text>
    </comment>
    <comment ref="F37" authorId="0" shapeId="0" xr:uid="{B1CC3BA1-ACF1-4631-8CB9-D6D2FC695495}">
      <text>
        <r>
          <rPr>
            <sz val="11"/>
            <color rgb="FF000000"/>
            <rFont val="Calibri"/>
            <family val="2"/>
          </rPr>
          <t>======
ID#AAAAGs2ZPp8
Usuario    (2020-07-12 13:53:42)
+8093068,13 - ajuste</t>
        </r>
      </text>
    </comment>
    <comment ref="F44" authorId="1" shapeId="0" xr:uid="{096FE585-52D4-43D9-B051-D8AB0D1E89DA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+5338,14 - saldo plan. Mov. financeira</t>
        </r>
      </text>
    </comment>
    <comment ref="F45" authorId="0" shapeId="0" xr:uid="{2A50F59B-E4E5-4F51-9129-CFB374FC2419}">
      <text>
        <r>
          <rPr>
            <sz val="11"/>
            <color rgb="FF000000"/>
            <rFont val="Calibri"/>
            <family val="2"/>
          </rPr>
          <t>======
ID#AAAAGs2ZPpM
Usuario    (2020-07-12 13:53:42)
-R$1.260.000,00 - ajuste encerramento</t>
        </r>
      </text>
    </comment>
    <comment ref="F46" authorId="0" shapeId="0" xr:uid="{E68F18E4-BD0B-4D96-B73B-B1695285E6BF}">
      <text>
        <r>
          <rPr>
            <sz val="11"/>
            <color rgb="FF000000"/>
            <rFont val="Calibri"/>
            <family val="2"/>
          </rPr>
          <t>======
ID#AAAAGs2ZPp0
Usuario    (2020-07-12 13:53:42)
R$1.812,62 - ajuste fechamento</t>
        </r>
      </text>
    </comment>
    <comment ref="F50" authorId="0" shapeId="0" xr:uid="{C803E787-64B6-43E4-97A6-1C0B7B6FC772}">
      <text>
        <r>
          <rPr>
            <sz val="11"/>
            <color rgb="FF000000"/>
            <rFont val="Calibri"/>
            <family val="2"/>
          </rPr>
          <t>======
ID#AAAAGs2ZPps
Usuario    (2020-07-12 13:53:42)
R$20.000,00 - fechamento ano</t>
        </r>
      </text>
    </comment>
    <comment ref="F51" authorId="1" shapeId="0" xr:uid="{A368BD64-1B8E-4596-AB5C-6819118AF903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+13835,81 - saldo plan. Mov. financeira</t>
        </r>
      </text>
    </comment>
    <comment ref="F54" authorId="0" shapeId="0" xr:uid="{EDC51E69-13B0-48D3-9035-A16B8852536C}">
      <text>
        <r>
          <rPr>
            <sz val="11"/>
            <color rgb="FF000000"/>
            <rFont val="Calibri"/>
            <family val="2"/>
          </rPr>
          <t>======
ID#AAAAGs2ZPqI
Usuario    (2020-07-12 13:53:42)
+2186910,94 - ajuste</t>
        </r>
      </text>
    </comment>
    <comment ref="F55" authorId="0" shapeId="0" xr:uid="{6FEF61D5-D33D-4603-BD67-9E4886D2D0F9}">
      <text>
        <r>
          <rPr>
            <sz val="11"/>
            <color rgb="FF000000"/>
            <rFont val="Calibri"/>
            <family val="2"/>
          </rPr>
          <t>======
ID#AAAAGs2ZPpo
Usuario    (2020-07-12 13:53:42)
-R$5.542,64 - fechamento ano</t>
        </r>
      </text>
    </comment>
    <comment ref="F62" authorId="1" shapeId="0" xr:uid="{449A36C1-E6C3-45DB-B528-FE4DB0A26C86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+5338,14 - saldo plan. Mov. financeira</t>
        </r>
      </text>
    </comment>
    <comment ref="F63" authorId="0" shapeId="0" xr:uid="{747F0E96-8125-4624-8A84-B2F300B1C2EA}">
      <text>
        <r>
          <rPr>
            <sz val="11"/>
            <color rgb="FF000000"/>
            <rFont val="Calibri"/>
            <family val="2"/>
          </rPr>
          <t>======
ID#AAAAGs2ZPpM
Usuario    (2020-07-12 13:53:42)
-R$1.260.000,00 - ajuste encerramento</t>
        </r>
      </text>
    </comment>
    <comment ref="F64" authorId="0" shapeId="0" xr:uid="{C198961E-7BD8-40B3-AE2C-6EC41090051C}">
      <text>
        <r>
          <rPr>
            <sz val="11"/>
            <color rgb="FF000000"/>
            <rFont val="Calibri"/>
            <family val="2"/>
          </rPr>
          <t>======
ID#AAAAGs2ZPp0
Usuario    (2020-07-12 13:53:42)
R$1.812,62 - ajuste fechamento</t>
        </r>
      </text>
    </comment>
    <comment ref="F68" authorId="0" shapeId="0" xr:uid="{762F447A-8DC0-49A3-81E1-1C345C448FB9}">
      <text>
        <r>
          <rPr>
            <sz val="11"/>
            <color rgb="FF000000"/>
            <rFont val="Calibri"/>
            <family val="2"/>
          </rPr>
          <t>======
ID#AAAAGs2ZPps
Usuario    (2020-07-12 13:53:42)
R$20.000,00 - fechamento ano</t>
        </r>
      </text>
    </comment>
    <comment ref="F69" authorId="1" shapeId="0" xr:uid="{B25A6DD6-4BBF-4843-8EA5-02B251D3FE53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+13835,81 - saldo plan. Mov. financeira</t>
        </r>
      </text>
    </comment>
    <comment ref="F72" authorId="0" shapeId="0" xr:uid="{DD2AF0B1-C75D-4F22-9166-4373DDF27BD1}">
      <text>
        <r>
          <rPr>
            <sz val="11"/>
            <color rgb="FF000000"/>
            <rFont val="Calibri"/>
            <family val="2"/>
          </rPr>
          <t>======
ID#AAAAGs2ZPqI
Usuario    (2020-07-12 13:53:42)
+2186910,94 - ajuste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N2" authorId="0" shapeId="0" xr:uid="{BF78EFC6-1990-42BC-8408-9B823D46B43A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Incluindo Bolsistas, funcionarios, alunos, provisorios e outros</t>
        </r>
      </text>
    </comment>
    <comment ref="K7" authorId="0" shapeId="0" xr:uid="{BC3B9D69-B4DB-480A-8439-2CF7712F3825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Fonte: Planilha PNAES</t>
        </r>
      </text>
    </comment>
    <comment ref="K11" authorId="0" shapeId="0" xr:uid="{056FCBC7-FD25-4DD0-845C-27022499902B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Fonte: Proexc</t>
        </r>
      </text>
    </comment>
    <comment ref="W550" authorId="0" shapeId="0" xr:uid="{A5786A35-2846-433A-8F8C-44D1C16A43CD}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fonte: SG</t>
        </r>
      </text>
    </comment>
  </commentList>
</comments>
</file>

<file path=xl/sharedStrings.xml><?xml version="1.0" encoding="utf-8"?>
<sst xmlns="http://schemas.openxmlformats.org/spreadsheetml/2006/main" count="13986" uniqueCount="1509">
  <si>
    <t>FONTE</t>
  </si>
  <si>
    <t>TIPO DE RECURSO</t>
  </si>
  <si>
    <t>RESTOS A PAGAR</t>
  </si>
  <si>
    <t>VALOR PLANEJADO TOTAL</t>
  </si>
  <si>
    <t>VALOR BLOQUEADO NO MEC</t>
  </si>
  <si>
    <t>VALOR DISTRIBUÍDO</t>
  </si>
  <si>
    <t>RECEBIDO/REMANEJADO</t>
  </si>
  <si>
    <t>DESPESA</t>
  </si>
  <si>
    <t>EMPENHADO</t>
  </si>
  <si>
    <t>DESPESA DO EMPENHO</t>
  </si>
  <si>
    <t>EMPENHO DISPONÍVEL</t>
  </si>
  <si>
    <t>SALDOS*</t>
  </si>
  <si>
    <t>INVESTIMENTO TOTAL</t>
  </si>
  <si>
    <t>ANO</t>
  </si>
  <si>
    <t>PNAES</t>
  </si>
  <si>
    <t>Funcionamento PROAE</t>
  </si>
  <si>
    <t>Funcionamento UFU</t>
  </si>
  <si>
    <t>Programa Incluir</t>
  </si>
  <si>
    <t>TIPOS DE DESPESAS</t>
  </si>
  <si>
    <t>DESPESA TOTAL</t>
  </si>
  <si>
    <t>ALMOXARIFADO ADMINISTRATIVO DE GASES</t>
  </si>
  <si>
    <t>CUSTEIO</t>
  </si>
  <si>
    <t>APLICAÇÕES DIRETAS</t>
  </si>
  <si>
    <t>ALMOXARIFADO CATALOGO</t>
  </si>
  <si>
    <t>INVESTIMENTO</t>
  </si>
  <si>
    <t>ALMOXARIFADO CENTRAL DE ATENDIMENTO</t>
  </si>
  <si>
    <t xml:space="preserve">ALMOXARIFADO DIVISÃO DE GRÁFICA </t>
  </si>
  <si>
    <t>ALMOXARIFADO MANUTENÇÃO DE EQUIPAMENTOS</t>
  </si>
  <si>
    <t>ALMOXARIFADO GARAGEM</t>
  </si>
  <si>
    <t>DIÁRIAS</t>
  </si>
  <si>
    <t>AUXÍLIOS</t>
  </si>
  <si>
    <t>EQUIPAMENTOS FORA DO CATÁLOGO/SOFTWARE</t>
  </si>
  <si>
    <t>INDENIZAÇÕES E RESTITUIÇÕES (REST. PASS. TERRESTRE)</t>
  </si>
  <si>
    <t>ALMOXARIFADO DE APOIO LANCHES</t>
  </si>
  <si>
    <t>OBRAS E INSTALAÇÕES</t>
  </si>
  <si>
    <t>MATERIAL DE CONSUMO</t>
  </si>
  <si>
    <t xml:space="preserve">PASSAGENS </t>
  </si>
  <si>
    <t>DESPESAS COM LOCOMOÇÃO (PASSES)</t>
  </si>
  <si>
    <t>PESSOA FÍSICA</t>
  </si>
  <si>
    <t>PESSOA JURÍDICA</t>
  </si>
  <si>
    <t>LOCAÇÃO DE MAO DE OBRA</t>
  </si>
  <si>
    <t>MÊS DE REFERÊNCIA</t>
  </si>
  <si>
    <t>TIPO DE AUXÍLIO</t>
  </si>
  <si>
    <t>TIPO DE PROCESSO</t>
  </si>
  <si>
    <t>PORTARIA</t>
  </si>
  <si>
    <t>CAMPUS</t>
  </si>
  <si>
    <t>Nº DO EMPENHO</t>
  </si>
  <si>
    <t>PROCESSO SEI / PAGAMENTO</t>
  </si>
  <si>
    <t>FONTE DE RECURSO</t>
  </si>
  <si>
    <t>MÊS/ANO REFERÊNCIA DESPESA</t>
  </si>
  <si>
    <t>ANO DO ORÇAMENTO</t>
  </si>
  <si>
    <t>QTD AUXÍLIOS</t>
  </si>
  <si>
    <t>SALDO ORÇAMENTO 2020</t>
  </si>
  <si>
    <t>Nº ORDEM</t>
  </si>
  <si>
    <t>QTD DISCENTES</t>
  </si>
  <si>
    <t>Nº ORD. TIPO PROC</t>
  </si>
  <si>
    <t>JANEIRO</t>
  </si>
  <si>
    <t xml:space="preserve">ALIMENTAÇÃO </t>
  </si>
  <si>
    <t>CONTINUIDADE</t>
  </si>
  <si>
    <t>PATOS DE MINAS</t>
  </si>
  <si>
    <t>2017NE000077</t>
  </si>
  <si>
    <t>23117.031841/2017-11</t>
  </si>
  <si>
    <t>-</t>
  </si>
  <si>
    <t>MONTE CARMELO</t>
  </si>
  <si>
    <t xml:space="preserve"> 23117.032062/2017-25</t>
  </si>
  <si>
    <t>23117.032050/2017-09</t>
  </si>
  <si>
    <t>MORADIA</t>
  </si>
  <si>
    <t>UBERLÂNDIA</t>
  </si>
  <si>
    <t>2017NE000081</t>
  </si>
  <si>
    <t>23117.031813/2017-96</t>
  </si>
  <si>
    <t>2017NE000981</t>
  </si>
  <si>
    <t>23117.031821/2017-32</t>
  </si>
  <si>
    <t>FUNCIONAMENTO PREFE</t>
  </si>
  <si>
    <t>ITUIUTABA</t>
  </si>
  <si>
    <t xml:space="preserve"> 23117.032501/2017-08</t>
  </si>
  <si>
    <t>2018NE000008</t>
  </si>
  <si>
    <t>23117.032463/2017-85</t>
  </si>
  <si>
    <t xml:space="preserve">23117.031846/2017-36 </t>
  </si>
  <si>
    <t> 23117.031850/2017-02</t>
  </si>
  <si>
    <t>23117.032010/2017-59</t>
  </si>
  <si>
    <t>23117.032019/2017-60</t>
  </si>
  <si>
    <t>TRANSPORTE MUNICIPAL</t>
  </si>
  <si>
    <t>2017NE000079</t>
  </si>
  <si>
    <t>23117.032521/2017-71</t>
  </si>
  <si>
    <t>MOBILIDADE</t>
  </si>
  <si>
    <t>2016NE000098</t>
  </si>
  <si>
    <t>23117.031810/2017-52</t>
  </si>
  <si>
    <t>PROMISAES</t>
  </si>
  <si>
    <t>2017NE000080</t>
  </si>
  <si>
    <t xml:space="preserve"> 23117.002512/2018-36</t>
  </si>
  <si>
    <t>FEVEREIRO</t>
  </si>
  <si>
    <t>23117.001347/2018-03</t>
  </si>
  <si>
    <t>2018NE000141</t>
  </si>
  <si>
    <t>23117.003540/2018-71</t>
  </si>
  <si>
    <t>23117.003544/2018-59</t>
  </si>
  <si>
    <t>23117.002715/2018-22</t>
  </si>
  <si>
    <t>23117.002708/2018-21</t>
  </si>
  <si>
    <t>23117.004504/2018-24</t>
  </si>
  <si>
    <t>23117.004494/2018-27</t>
  </si>
  <si>
    <t>23117.001357/2018-31</t>
  </si>
  <si>
    <t>23117.001364/2018-32</t>
  </si>
  <si>
    <t>23117.003529/2018-19</t>
  </si>
  <si>
    <t>23117.003534/2018-13</t>
  </si>
  <si>
    <t>2018NE000154</t>
  </si>
  <si>
    <t>23117.004516/2018-59</t>
  </si>
  <si>
    <t>23117.002721/2018-80</t>
  </si>
  <si>
    <t>2018NE000142</t>
  </si>
  <si>
    <t>MARÇO</t>
  </si>
  <si>
    <t>23117.017472/2018-27</t>
  </si>
  <si>
    <t>23117.010026/2018-91</t>
  </si>
  <si>
    <t>23117.009358/2018-23</t>
  </si>
  <si>
    <t>23117.009385/2018-04</t>
  </si>
  <si>
    <t>23117.009990/2018-77</t>
  </si>
  <si>
    <t>23117.009988/2018-06</t>
  </si>
  <si>
    <t>23117.010289/2018-09</t>
  </si>
  <si>
    <t>23117.010272/2018-43</t>
  </si>
  <si>
    <t>23117.010029/2018-25</t>
  </si>
  <si>
    <t>23117.009376/2018-13</t>
  </si>
  <si>
    <t>23117.009369/2018-11</t>
  </si>
  <si>
    <t>23117.019474/2018-51</t>
  </si>
  <si>
    <t>23117.010314/2018-46</t>
  </si>
  <si>
    <t>23117.010326/2018-71</t>
  </si>
  <si>
    <t>TRANSPORTE INTERMUNICIPAL</t>
  </si>
  <si>
    <t>2017NE000078</t>
  </si>
  <si>
    <t>23117.009980/2018-31</t>
  </si>
  <si>
    <t>2018NE000222</t>
  </si>
  <si>
    <t>CRECHE</t>
  </si>
  <si>
    <t>2016NE000241</t>
  </si>
  <si>
    <t>23117.009286/2018-14</t>
  </si>
  <si>
    <t>23117.009985/2018-64</t>
  </si>
  <si>
    <t>23117.010033/2018-93</t>
  </si>
  <si>
    <t>23117.010297/2018-47</t>
  </si>
  <si>
    <t>23117.009986/2018-17</t>
  </si>
  <si>
    <t>23117.012082/2018-61</t>
  </si>
  <si>
    <t>ABRIL</t>
  </si>
  <si>
    <t>23117.018429/2018-89</t>
  </si>
  <si>
    <t>23117.018436/2018-81</t>
  </si>
  <si>
    <t>23117.018510/2018-69</t>
  </si>
  <si>
    <t>23117.018506/2018-09</t>
  </si>
  <si>
    <t>23117.017516/2018-19</t>
  </si>
  <si>
    <t>23117.017494/2018-97</t>
  </si>
  <si>
    <t>23117.018439/2018-14</t>
  </si>
  <si>
    <t>23117.018444/2018-27</t>
  </si>
  <si>
    <t>23117.017546/2018-25</t>
  </si>
  <si>
    <t>23117.017533/2018-56</t>
  </si>
  <si>
    <t>23117.018472/2018-44</t>
  </si>
  <si>
    <t>23117.018461/2018-64</t>
  </si>
  <si>
    <t>23117.018414/2018-11</t>
  </si>
  <si>
    <t>23117.018484/2018-79</t>
  </si>
  <si>
    <t>23117.018443/2018-82</t>
  </si>
  <si>
    <t>23117.017556/2018-61</t>
  </si>
  <si>
    <t>23117.020446/2018-86</t>
  </si>
  <si>
    <t>MAIO</t>
  </si>
  <si>
    <t>23117.029296/2018-76</t>
  </si>
  <si>
    <t>23117.029299/2018-18</t>
  </si>
  <si>
    <t>23117.029589/2018-53</t>
  </si>
  <si>
    <t>23117.029644/2018-13</t>
  </si>
  <si>
    <t>23117.027333/2018-10</t>
  </si>
  <si>
    <t>23117.027345/2018-36</t>
  </si>
  <si>
    <t> 23117.026415/2018-39</t>
  </si>
  <si>
    <t>23117.026424/2018-20</t>
  </si>
  <si>
    <t>23117.029313/2018-75</t>
  </si>
  <si>
    <t>23117.029303/2018-30</t>
  </si>
  <si>
    <t>23117.029633/2018-25</t>
  </si>
  <si>
    <t>23117.029625/2018-89</t>
  </si>
  <si>
    <t>2016NE000238</t>
  </si>
  <si>
    <t>23117.026428/2018-16</t>
  </si>
  <si>
    <t>23117.026430/2018-87</t>
  </si>
  <si>
    <t>23117.027332/2018-67</t>
  </si>
  <si>
    <t>23117.027331/2018-12</t>
  </si>
  <si>
    <t>23117.029321/2018-11</t>
  </si>
  <si>
    <t>23117.029650/2018-62</t>
  </si>
  <si>
    <t>23117.027335/2018-09</t>
  </si>
  <si>
    <t>23117.029316/2018-17</t>
  </si>
  <si>
    <t>23117.026431/2018-21</t>
  </si>
  <si>
    <t>23117.027329/2018-43</t>
  </si>
  <si>
    <t>JUNHO</t>
  </si>
  <si>
    <t>23117.035359/2018-23</t>
  </si>
  <si>
    <t>23117.035161/2018-40</t>
  </si>
  <si>
    <t>23117.035363/2018-91</t>
  </si>
  <si>
    <t>23117.035155/2018-92</t>
  </si>
  <si>
    <t>23117.035164/2018-83</t>
  </si>
  <si>
    <t>23117.035003/2018-90</t>
  </si>
  <si>
    <t>23117.035009/2018-67</t>
  </si>
  <si>
    <t>23117.034351/2018-40</t>
  </si>
  <si>
    <t>23117.034346/2018-37</t>
  </si>
  <si>
    <t>23117.035342/2018-76</t>
  </si>
  <si>
    <t>23117.035170/2018-31</t>
  </si>
  <si>
    <t>23117.034364/2018-19</t>
  </si>
  <si>
    <t>23117.034370/2018-76</t>
  </si>
  <si>
    <t>23117.034993/2018-49</t>
  </si>
  <si>
    <t> 23117.035335/2018-74</t>
  </si>
  <si>
    <t>23117.035146/2018-00</t>
  </si>
  <si>
    <t>23117.035014/2018-70</t>
  </si>
  <si>
    <t>23117.035338/2018-16</t>
  </si>
  <si>
    <t>23117.034373/2018-18</t>
  </si>
  <si>
    <t>23117.034998/2018-71</t>
  </si>
  <si>
    <t>ACESSIBILIDADE</t>
  </si>
  <si>
    <t>2016NE000240</t>
  </si>
  <si>
    <t>23117.035075/2018-37</t>
  </si>
  <si>
    <t>PNAES - INCLUIR</t>
  </si>
  <si>
    <t>JULHO</t>
  </si>
  <si>
    <t>23117.040521/2018-25</t>
  </si>
  <si>
    <t>23117.040523/2018-14</t>
  </si>
  <si>
    <t>23117.040328/2018-94</t>
  </si>
  <si>
    <t>23117.040334/2018-41</t>
  </si>
  <si>
    <t>23117.040342/2018-98</t>
  </si>
  <si>
    <t>23117.041304/2018-52</t>
  </si>
  <si>
    <t>23117.041305/2018-05</t>
  </si>
  <si>
    <t>23117.040261/2018-98</t>
  </si>
  <si>
    <t>23117.040278/2018-45</t>
  </si>
  <si>
    <t>23117.040526/2018-58</t>
  </si>
  <si>
    <t>23117.040345/2018-21</t>
  </si>
  <si>
    <t>23117.040291/2018-02</t>
  </si>
  <si>
    <t>23117.040297/2018-71</t>
  </si>
  <si>
    <t>23117.041312/2018-07</t>
  </si>
  <si>
    <t>23117.040533/2018-50</t>
  </si>
  <si>
    <t>23117.040351/2018-89</t>
  </si>
  <si>
    <t>23117.041310/2018-18</t>
  </si>
  <si>
    <t>23117.040529/2018-91</t>
  </si>
  <si>
    <t>23117.040311/2018-37</t>
  </si>
  <si>
    <t>23117.041302/2018-63</t>
  </si>
  <si>
    <t>23117.041307/2018-96</t>
  </si>
  <si>
    <t>23117.044111/2018-53</t>
  </si>
  <si>
    <t>AGOSTO</t>
  </si>
  <si>
    <t>23117.046728/2018-11</t>
  </si>
  <si>
    <t>23117.046732/2018-71</t>
  </si>
  <si>
    <t>23117.047080/2018-92</t>
  </si>
  <si>
    <t>23117.047069/2018-22</t>
  </si>
  <si>
    <t>23117.047052/2018-75</t>
  </si>
  <si>
    <t>23117.047683/2018-94</t>
  </si>
  <si>
    <t>23117.047688/2018-17</t>
  </si>
  <si>
    <t>23117.047480/2018-06</t>
  </si>
  <si>
    <t>23117.047487/2018-10</t>
  </si>
  <si>
    <t>23117.046739/2018-93</t>
  </si>
  <si>
    <t>23117.047034/2018-93</t>
  </si>
  <si>
    <t>23117.047491/2018-88</t>
  </si>
  <si>
    <t>23117.047495/2018-66</t>
  </si>
  <si>
    <t>23117.046752/2018-42</t>
  </si>
  <si>
    <t>23117.046749/2018-29</t>
  </si>
  <si>
    <t>23117.047672/2018-12</t>
  </si>
  <si>
    <t>23117.047085/2018-15</t>
  </si>
  <si>
    <t>23117.047091/2018-72</t>
  </si>
  <si>
    <t>23117.047679/2018-26</t>
  </si>
  <si>
    <t>23117.047478/2018-29</t>
  </si>
  <si>
    <t>23117.047694/2018-74</t>
  </si>
  <si>
    <t>2014NE001064</t>
  </si>
  <si>
    <t>23117.047670/2018-15</t>
  </si>
  <si>
    <t>23117.047665/2018-11</t>
  </si>
  <si>
    <t>23117.047467/2018-49</t>
  </si>
  <si>
    <t>23117.046745/2018-41</t>
  </si>
  <si>
    <t>SETEMBRO</t>
  </si>
  <si>
    <t>23117.053713/2018-00</t>
  </si>
  <si>
    <t>23117.054197/2018-22</t>
  </si>
  <si>
    <t>23117.054209/2018-19</t>
  </si>
  <si>
    <t>23117.054259/2018-04</t>
  </si>
  <si>
    <t>23117.054268/2018-97</t>
  </si>
  <si>
    <t>23117.052841/2018-28</t>
  </si>
  <si>
    <t>23117.052845/2018-14</t>
  </si>
  <si>
    <t>23117.053922/2018-45</t>
  </si>
  <si>
    <t>23117.053905/2018-16</t>
  </si>
  <si>
    <t>23117.053722/2018-92</t>
  </si>
  <si>
    <t>23117.053911/2018-65</t>
  </si>
  <si>
    <t>23117.053938/2018-58</t>
  </si>
  <si>
    <t>23117.053725/2018-26</t>
  </si>
  <si>
    <t>23117.052830/2018-48</t>
  </si>
  <si>
    <t>23117.052837/2018-60</t>
  </si>
  <si>
    <t>2018NE000687</t>
  </si>
  <si>
    <t>23117.054115/2018-40</t>
  </si>
  <si>
    <t>23117.053730/2018-39</t>
  </si>
  <si>
    <t>23117.052826/2018-80</t>
  </si>
  <si>
    <t>23117.053899/2018-99</t>
  </si>
  <si>
    <t>23117.052849/2018-94</t>
  </si>
  <si>
    <t>23117.052817/2018-99</t>
  </si>
  <si>
    <t>23117.052814/2018-55</t>
  </si>
  <si>
    <t>23117.053887/2018-64</t>
  </si>
  <si>
    <t>2018NE000950</t>
  </si>
  <si>
    <t>23117.052847/2018-03</t>
  </si>
  <si>
    <t>23117.054129/2018-63</t>
  </si>
  <si>
    <t>OUTUBRO</t>
  </si>
  <si>
    <t>23117.063761/2018-06</t>
  </si>
  <si>
    <t>23117.063289/2018-01</t>
  </si>
  <si>
    <t>23117.063479/2018-11</t>
  </si>
  <si>
    <t>23117.063790/2018-60</t>
  </si>
  <si>
    <t>23117.063282/2018-81</t>
  </si>
  <si>
    <t>23117.060158/2018-64</t>
  </si>
  <si>
    <t>23117.060153/2018-31</t>
  </si>
  <si>
    <t>23117.063234/2018-93</t>
  </si>
  <si>
    <t>23117.063247/2018-62</t>
  </si>
  <si>
    <t>23117.063491/2018-25</t>
  </si>
  <si>
    <t>23117.063262/2018-19</t>
  </si>
  <si>
    <t>23117.063256/2018-53</t>
  </si>
  <si>
    <t>23117.063503/2018-11</t>
  </si>
  <si>
    <t>23117.060132/2018-16</t>
  </si>
  <si>
    <t>23117.063044/2018-76</t>
  </si>
  <si>
    <t>23117.063511/2018-68</t>
  </si>
  <si>
    <t>23117.060163/2018-77</t>
  </si>
  <si>
    <t>23117.063215/2018-67</t>
  </si>
  <si>
    <t>23117.060137/2018-49</t>
  </si>
  <si>
    <t>23117.060166/2018-19</t>
  </si>
  <si>
    <t>23117.063269/2018-22</t>
  </si>
  <si>
    <t>23117.060160/2018-33</t>
  </si>
  <si>
    <t>23117.063040/2018-98</t>
  </si>
  <si>
    <t>NOVEMBRO</t>
  </si>
  <si>
    <t>23117.071448/2018-33</t>
  </si>
  <si>
    <t>23117.071817/2018-98</t>
  </si>
  <si>
    <t>23117.071781/2018-42</t>
  </si>
  <si>
    <t>23117.071444/2018-55</t>
  </si>
  <si>
    <t>23117.072436/2018-26</t>
  </si>
  <si>
    <t>23117.072450/2018-20</t>
  </si>
  <si>
    <t>23117.071878/2018-55</t>
  </si>
  <si>
    <t>23117.071889/2018-35</t>
  </si>
  <si>
    <t>23117.071453/2018-46</t>
  </si>
  <si>
    <t>23117.071924/2018-16</t>
  </si>
  <si>
    <t>23117.071457/2018-24</t>
  </si>
  <si>
    <t>23117.071819/2018-87</t>
  </si>
  <si>
    <t>23117.071820/2018-10</t>
  </si>
  <si>
    <t>23117.071898/2018-26</t>
  </si>
  <si>
    <t>23117.071466/2018-15</t>
  </si>
  <si>
    <t>23117.072402/2018-31</t>
  </si>
  <si>
    <t>23117.072408/2018-17</t>
  </si>
  <si>
    <t>23117.071741/2018-09</t>
  </si>
  <si>
    <t>23117.071468/2018-12</t>
  </si>
  <si>
    <t>23117.072399/2018-56</t>
  </si>
  <si>
    <t>23117.071854/2018-04</t>
  </si>
  <si>
    <t>23117.072430/2018-59</t>
  </si>
  <si>
    <t>23117.072395/2018-78</t>
  </si>
  <si>
    <t>23117.071864/2018-31</t>
  </si>
  <si>
    <t>23117.072419/2018-99</t>
  </si>
  <si>
    <t>23117.071721/2018-20</t>
  </si>
  <si>
    <t>DEZEMBRO</t>
  </si>
  <si>
    <t>23117.080151/2018-69</t>
  </si>
  <si>
    <t>23117.080193/2018-08</t>
  </si>
  <si>
    <t>23117.076734/2018-95</t>
  </si>
  <si>
    <t>23117.080162/2018-49</t>
  </si>
  <si>
    <t>23117.080143/2018-12</t>
  </si>
  <si>
    <t>23117.080613/2018-48</t>
  </si>
  <si>
    <t>23117.080623/2018-83</t>
  </si>
  <si>
    <t>23117.080125/2018-31</t>
  </si>
  <si>
    <t>23117.080134/2018-21</t>
  </si>
  <si>
    <t>23117.076738/2018-73</t>
  </si>
  <si>
    <t>23117.080121/2018-52</t>
  </si>
  <si>
    <t>23117.080116/2018-40</t>
  </si>
  <si>
    <t>23117.080635/2018-16</t>
  </si>
  <si>
    <t>23117.080631/2018-20</t>
  </si>
  <si>
    <t>23117.076741/2018-97</t>
  </si>
  <si>
    <t>23117.080074/2018-47</t>
  </si>
  <si>
    <t>23117.076743/2018-86</t>
  </si>
  <si>
    <t>23117.080647/2018-32</t>
  </si>
  <si>
    <t>23117.080108/2018-01</t>
  </si>
  <si>
    <t>23117.080660/2018-91</t>
  </si>
  <si>
    <t>23117.080643/2018-54</t>
  </si>
  <si>
    <t>23117.080101/2018-81</t>
  </si>
  <si>
    <t>23117.080657/2018-78</t>
  </si>
  <si>
    <t>23117.080210/2018-07</t>
  </si>
  <si>
    <t>23117.085798/2018-87</t>
  </si>
  <si>
    <t>23117.088286/2018-72</t>
  </si>
  <si>
    <t>23117.087047/2018-03</t>
  </si>
  <si>
    <t>23117.087260/2018-15</t>
  </si>
  <si>
    <t>23117.088698/2018-11</t>
  </si>
  <si>
    <t>23117.088699/2018-57</t>
  </si>
  <si>
    <t>23117.087586/2018-34</t>
  </si>
  <si>
    <t>23117.087607/2018-11</t>
  </si>
  <si>
    <t>23117.088294/2018-19</t>
  </si>
  <si>
    <t>23117.087049/2018-94</t>
  </si>
  <si>
    <t>23117.087727/2018-19</t>
  </si>
  <si>
    <t>MOBILIDADE INTERNACIONAL</t>
  </si>
  <si>
    <t>23117.087052/2018-16</t>
  </si>
  <si>
    <t>23117.088703/2018-87</t>
  </si>
  <si>
    <t>23117.088726/2018-91</t>
  </si>
  <si>
    <t>23117.001927/2019-73</t>
  </si>
  <si>
    <t>2019NE000190</t>
  </si>
  <si>
    <t>23117.003764/2019-63</t>
  </si>
  <si>
    <t>23117.003765/2019-16</t>
  </si>
  <si>
    <t>23117.001734/2019-12</t>
  </si>
  <si>
    <t>23117.001728/2019-65</t>
  </si>
  <si>
    <t>23117.004284/2019-10</t>
  </si>
  <si>
    <t>23117.001898/2019-40</t>
  </si>
  <si>
    <t>23117.001919/2019-27</t>
  </si>
  <si>
    <t>23117.001719/2019-74</t>
  </si>
  <si>
    <t>23117.006335/2019-48</t>
  </si>
  <si>
    <t>2019NE000253</t>
  </si>
  <si>
    <t>23117.013990/2019-52</t>
  </si>
  <si>
    <t>23117.009237/2019-62</t>
  </si>
  <si>
    <t>23117.009226/2019-82</t>
  </si>
  <si>
    <t>23117.014213/2019-25</t>
  </si>
  <si>
    <t>23117.014230/2019-62</t>
  </si>
  <si>
    <t>23117.009563/2019-70</t>
  </si>
  <si>
    <t>23117.009566/2019-11</t>
  </si>
  <si>
    <t>23117.013980/2019-17</t>
  </si>
  <si>
    <t>23117.009201/2019-89</t>
  </si>
  <si>
    <t>23117.009210/2019-70</t>
  </si>
  <si>
    <t>23117.009557/2019-12</t>
  </si>
  <si>
    <t>23117.009559/2019-10</t>
  </si>
  <si>
    <t>23117.014002/2019-92</t>
  </si>
  <si>
    <t>23117.014250/2019-33</t>
  </si>
  <si>
    <t>2019NE000258</t>
  </si>
  <si>
    <t>23117.014242/2019-97</t>
  </si>
  <si>
    <t>23117.013997/2019-74</t>
  </si>
  <si>
    <t>23117.009556/2019-78</t>
  </si>
  <si>
    <t>23117.087215/2018-52</t>
  </si>
  <si>
    <t>23117.009524/2019-72</t>
  </si>
  <si>
    <t>2019NE000292</t>
  </si>
  <si>
    <t>23117.014235/2019-95</t>
  </si>
  <si>
    <t>23117.018319/2019-06</t>
  </si>
  <si>
    <t>23117.018865/2019-39</t>
  </si>
  <si>
    <t>23117.018852/2019-60</t>
  </si>
  <si>
    <t>23117.028019/2019-27</t>
  </si>
  <si>
    <t>23117.028027/2019-73</t>
  </si>
  <si>
    <t>23117.018144/2019-29</t>
  </si>
  <si>
    <t>23117.018353/2019-72</t>
  </si>
  <si>
    <t>23117.018858/2019-37</t>
  </si>
  <si>
    <t>23117.018846/2019-11</t>
  </si>
  <si>
    <t>2019NE000361</t>
  </si>
  <si>
    <t>23117.018147/2019-62</t>
  </si>
  <si>
    <t>23117.018375/2019-32</t>
  </si>
  <si>
    <t>23117.028031/2019-31</t>
  </si>
  <si>
    <t>23117.028037/2019-17</t>
  </si>
  <si>
    <t>23117.018335/2019-91</t>
  </si>
  <si>
    <t>23117.018128/2019-36</t>
  </si>
  <si>
    <t>23117.018837/2019-11</t>
  </si>
  <si>
    <t>2019NE000xxx</t>
  </si>
  <si>
    <t>23117.018096/2019-79</t>
  </si>
  <si>
    <t>2019NE000253/2018NE000141</t>
  </si>
  <si>
    <t>23117.030668/2019-98</t>
  </si>
  <si>
    <t>23117.031672/2019-73</t>
  </si>
  <si>
    <t>23117.031987/2019-11</t>
  </si>
  <si>
    <t>23117.035941/2019-71</t>
  </si>
  <si>
    <t>23117.035947/2019-48</t>
  </si>
  <si>
    <t>23117.030931/2019-49</t>
  </si>
  <si>
    <t>23117.030685/2019-25</t>
  </si>
  <si>
    <t>23117.031993/2019-78</t>
  </si>
  <si>
    <t>23117.031990/2019-34</t>
  </si>
  <si>
    <t>2019NE000361/2018NE000154</t>
  </si>
  <si>
    <t>23117.030945/2019-62</t>
  </si>
  <si>
    <t>23117.030693/2019-71</t>
  </si>
  <si>
    <t>2019NE000XXX/</t>
  </si>
  <si>
    <t>23117.035960/2019-05</t>
  </si>
  <si>
    <t>23117.035953/2019-03</t>
  </si>
  <si>
    <t>23117.030678/2019-23</t>
  </si>
  <si>
    <t>23117.030921/2019-11</t>
  </si>
  <si>
    <t>23117.031246/2019-30</t>
  </si>
  <si>
    <t>23117.047258/2019-86</t>
  </si>
  <si>
    <t>23117.044653/2019-15</t>
  </si>
  <si>
    <t>23117.044662/2019-06</t>
  </si>
  <si>
    <t>23117.050902/2019-01</t>
  </si>
  <si>
    <t>23117.044613/2019-65</t>
  </si>
  <si>
    <t>23117.047314/2019-82</t>
  </si>
  <si>
    <t>23117.044618/2019-98</t>
  </si>
  <si>
    <t>23117.044619/2019-32</t>
  </si>
  <si>
    <t>23117.044635/2019-25</t>
  </si>
  <si>
    <t>2019NE000518</t>
  </si>
  <si>
    <t>23117.044694/2019-01</t>
  </si>
  <si>
    <t>23117.047502/2019-19</t>
  </si>
  <si>
    <t>23117.044691/2019-60</t>
  </si>
  <si>
    <t>APOIO ESTUDANTIL</t>
  </si>
  <si>
    <t>2019NE000633</t>
  </si>
  <si>
    <t>23117.045674/2019-40</t>
  </si>
  <si>
    <t>23117.051021/2019-08/23117.058103/2019-75</t>
  </si>
  <si>
    <t>23117.055387/2019-48</t>
  </si>
  <si>
    <t>23117.055384/2019-12</t>
  </si>
  <si>
    <t>23117.052811/2019-01</t>
  </si>
  <si>
    <t>23117.055784/2019-10</t>
  </si>
  <si>
    <t>23117.053182/2019-28</t>
  </si>
  <si>
    <t>23117.053220/2019-42</t>
  </si>
  <si>
    <t>2019NE000353</t>
  </si>
  <si>
    <t>23117.055771/2019-41</t>
  </si>
  <si>
    <t>23117.055777/2019-18</t>
  </si>
  <si>
    <t>23117.055738/2019-11</t>
  </si>
  <si>
    <t>23117.055294/2019-13</t>
  </si>
  <si>
    <t>23117.053199/2019-85</t>
  </si>
  <si>
    <t>23117.053197/2019-96</t>
  </si>
  <si>
    <t>23117.057904/2019-13</t>
  </si>
  <si>
    <t>23117.066293/2019-02</t>
  </si>
  <si>
    <t>23117.060566/2019-05</t>
  </si>
  <si>
    <t>23117.060725/2019-63</t>
  </si>
  <si>
    <t>23117.060694/2019-41</t>
  </si>
  <si>
    <t>23117.063067/2019-61</t>
  </si>
  <si>
    <t>23117.060745/2019-34</t>
  </si>
  <si>
    <t>23117.060569/2019-31</t>
  </si>
  <si>
    <t>23117.060579/2019-76</t>
  </si>
  <si>
    <t>23117.060715/2019-28</t>
  </si>
  <si>
    <t>23117.060797/2019-19</t>
  </si>
  <si>
    <t>23117.060758/2019-11</t>
  </si>
  <si>
    <t>23117.063026/2019-75</t>
  </si>
  <si>
    <t>23117.060835/2019-25</t>
  </si>
  <si>
    <t>23117.060942/2019-53</t>
  </si>
  <si>
    <t>23117.060555/2019-17</t>
  </si>
  <si>
    <t>23117.060582/2019-90</t>
  </si>
  <si>
    <t>PERMANÊNCIA</t>
  </si>
  <si>
    <t>23117.069458/2019-90</t>
  </si>
  <si>
    <t>MEC</t>
  </si>
  <si>
    <t>23117.067632/2019-60</t>
  </si>
  <si>
    <t>23117.071884/2019-93</t>
  </si>
  <si>
    <t>23117.071921/2019-63</t>
  </si>
  <si>
    <t>23117.071734/2019-80</t>
  </si>
  <si>
    <t>23117.071731/2019-46</t>
  </si>
  <si>
    <t>23117.072389/2019-00</t>
  </si>
  <si>
    <t>23117.072379/2019-66</t>
  </si>
  <si>
    <t>23117.072371/2019-08</t>
  </si>
  <si>
    <t>23117.072308/2019-63</t>
  </si>
  <si>
    <t>23117.072413/2019-01</t>
  </si>
  <si>
    <t>23117.071873/2019-11</t>
  </si>
  <si>
    <t>23117.071735/2019-24</t>
  </si>
  <si>
    <t>23117.076117/2019-71</t>
  </si>
  <si>
    <t>2019NE001043</t>
  </si>
  <si>
    <t>23117.078535/2019-01</t>
  </si>
  <si>
    <t>23117.081653/2019-98</t>
  </si>
  <si>
    <t>23117.083401/2019-01</t>
  </si>
  <si>
    <t>23117.083560/2019-06</t>
  </si>
  <si>
    <t>23117.083524/2019-34</t>
  </si>
  <si>
    <t>23117.081663/2019-23</t>
  </si>
  <si>
    <t>23117.083895/2019-16</t>
  </si>
  <si>
    <t>23117.083544/2019-13</t>
  </si>
  <si>
    <t>23117.083535/2019-14</t>
  </si>
  <si>
    <t>23117.083529/2019-67</t>
  </si>
  <si>
    <t>23117.083444/2019-89</t>
  </si>
  <si>
    <t>23117.087014/2019-36</t>
  </si>
  <si>
    <t>23117.089669/2019-49</t>
  </si>
  <si>
    <t>23117.088363/2019-75</t>
  </si>
  <si>
    <t>23117.088362/2019-21</t>
  </si>
  <si>
    <t>23117.088357/2019-18</t>
  </si>
  <si>
    <t>23117.088359/2019-15</t>
  </si>
  <si>
    <t>23117.088361/2019-86</t>
  </si>
  <si>
    <t>23117.088353/2019-30</t>
  </si>
  <si>
    <t>23117.088354/2019-84</t>
  </si>
  <si>
    <t>23117.088347/2019-82</t>
  </si>
  <si>
    <t>23117.088350/2019-04</t>
  </si>
  <si>
    <t>23117.097565/2019-16</t>
  </si>
  <si>
    <t>23117.096832/2019-20</t>
  </si>
  <si>
    <t>23117.099503/2019-31</t>
  </si>
  <si>
    <t>23117.099504/2019-85</t>
  </si>
  <si>
    <t>23117.099715/2019-18</t>
  </si>
  <si>
    <t>23117.101146/2019-88</t>
  </si>
  <si>
    <t>23117.099512/2019-21</t>
  </si>
  <si>
    <t>23117.099718/2019-51</t>
  </si>
  <si>
    <t>23117.099507/2019-19</t>
  </si>
  <si>
    <t>23117.099502/2019-96</t>
  </si>
  <si>
    <t>2019NE001496</t>
  </si>
  <si>
    <t>23117.099515/2019-65</t>
  </si>
  <si>
    <t>23117.099828/2019-13</t>
  </si>
  <si>
    <t>23117.099521/2019-12</t>
  </si>
  <si>
    <t>23117.099520/2019-78</t>
  </si>
  <si>
    <t>23117.099517/2019-54</t>
  </si>
  <si>
    <t>23117.105551/2019-75</t>
  </si>
  <si>
    <t>23117.105654/2019-35</t>
  </si>
  <si>
    <t>1 - PNAES</t>
  </si>
  <si>
    <t>23117.105795/2019-58</t>
  </si>
  <si>
    <t>23117.105793/2019-69</t>
  </si>
  <si>
    <t>ACOMPANHAMENTO</t>
  </si>
  <si>
    <t>23117.108496/2019-75</t>
  </si>
  <si>
    <t>23117.108463/2019-25</t>
  </si>
  <si>
    <t>23117.105772/2019-43</t>
  </si>
  <si>
    <t>23117.105745/2019-71</t>
  </si>
  <si>
    <t>23117.105755/2019-14</t>
  </si>
  <si>
    <t xml:space="preserve"> 2019NE001496</t>
  </si>
  <si>
    <t>23117.105758/2019-40</t>
  </si>
  <si>
    <t>23117.105817/2019-80</t>
  </si>
  <si>
    <t>23117.105800/2019-22</t>
  </si>
  <si>
    <t>23117.108512/2019-20</t>
  </si>
  <si>
    <t>23117.001701/2020-14</t>
  </si>
  <si>
    <t>8 - MEC</t>
  </si>
  <si>
    <t>23117.001665/2020-81</t>
  </si>
  <si>
    <t>23117.002602/2020-41</t>
  </si>
  <si>
    <t>23117.002636/2020-36</t>
  </si>
  <si>
    <t>23117.002661/2020-10</t>
  </si>
  <si>
    <t>23117.002665/2020-06</t>
  </si>
  <si>
    <t>23117.002632/2020-58</t>
  </si>
  <si>
    <t>23117.002666/2020-42</t>
  </si>
  <si>
    <t>23117.002668/2020-31</t>
  </si>
  <si>
    <t>23117.008436/2020-97</t>
  </si>
  <si>
    <t>23117.007458/2020-30</t>
  </si>
  <si>
    <t>23117.010172/2020-31</t>
  </si>
  <si>
    <t>23117.010609/2020-37</t>
  </si>
  <si>
    <t>23117.010205/2020-43</t>
  </si>
  <si>
    <t>23117.010204/2020-07</t>
  </si>
  <si>
    <t>23117.010207/2020-32</t>
  </si>
  <si>
    <t>23117.010528/2020-37</t>
  </si>
  <si>
    <t>23117.010210/2020-56</t>
  </si>
  <si>
    <t>23117.010536/2020-83</t>
  </si>
  <si>
    <t>23117.010212/2020-45</t>
  </si>
  <si>
    <t>23117.010615/2020-94</t>
  </si>
  <si>
    <t>23117.010213/2020-90</t>
  </si>
  <si>
    <t>2020NE000228</t>
  </si>
  <si>
    <t>23117.010214/2020-34</t>
  </si>
  <si>
    <t>23117.010211/2020-09</t>
  </si>
  <si>
    <t>23117.010217/2020-78</t>
  </si>
  <si>
    <t>23117.010215/2020-89</t>
  </si>
  <si>
    <t>23117.010219/2020-67</t>
  </si>
  <si>
    <t>23117.010218/2020-12</t>
  </si>
  <si>
    <t>EMERGENCIAL</t>
  </si>
  <si>
    <t>PORTARIA 10</t>
  </si>
  <si>
    <t>23117.022084/2020-82</t>
  </si>
  <si>
    <t>23117.022067/2020-45</t>
  </si>
  <si>
    <t>23117.022064/2020-10</t>
  </si>
  <si>
    <t>23117.021771/2020-81</t>
  </si>
  <si>
    <t>23117.021764/2020-89</t>
  </si>
  <si>
    <t>2020NE000229</t>
  </si>
  <si>
    <t>23117.024194/2020-89</t>
  </si>
  <si>
    <t>23117.024204/2020-86</t>
  </si>
  <si>
    <t>23117.014650/2020-82</t>
  </si>
  <si>
    <t>23117.019036/2020-15</t>
  </si>
  <si>
    <t>23117.020838/2020-60</t>
  </si>
  <si>
    <t>23117.019001/2020-78</t>
  </si>
  <si>
    <t>23117.018996/2020-50</t>
  </si>
  <si>
    <t>23117.019010/2020-69</t>
  </si>
  <si>
    <t>23117.020866/2020-87</t>
  </si>
  <si>
    <t>PORTARIA 11</t>
  </si>
  <si>
    <t>23117.027733/2020-31</t>
  </si>
  <si>
    <t>2018NE000311</t>
  </si>
  <si>
    <t>23117.027732/2020-97</t>
  </si>
  <si>
    <t>8 - ESTES</t>
  </si>
  <si>
    <t>2020NE000299</t>
  </si>
  <si>
    <t>23117.028299/2020-15</t>
  </si>
  <si>
    <t>8 - ARRECADAÇÃO PRÓPRIA</t>
  </si>
  <si>
    <t>23117.018972/2020-09</t>
  </si>
  <si>
    <t>23117.020894/2020-02</t>
  </si>
  <si>
    <t>23117.021017/2020-41</t>
  </si>
  <si>
    <t>23117.020962/2020-25</t>
  </si>
  <si>
    <t>23117.021032/2020-99</t>
  </si>
  <si>
    <t>23117.021047/2020-57</t>
  </si>
  <si>
    <t>23117.017967/2020-71</t>
  </si>
  <si>
    <t>23117.017898/2020-03</t>
  </si>
  <si>
    <t>23117.017880/2020-01</t>
  </si>
  <si>
    <t>23117.020943/2020-07</t>
  </si>
  <si>
    <t>23117.024993/2020-55</t>
  </si>
  <si>
    <t>23117.026238/2020-13</t>
  </si>
  <si>
    <t>2018NE001727</t>
  </si>
  <si>
    <t>23117.027260/2020-72</t>
  </si>
  <si>
    <t>23117.028559/2020-44</t>
  </si>
  <si>
    <t>23117.028560/2020-79</t>
  </si>
  <si>
    <t>23117.027261/2020-17</t>
  </si>
  <si>
    <t>23117.027466/2020-01</t>
  </si>
  <si>
    <t>23117.027263/2020-14</t>
  </si>
  <si>
    <t>23117.028558/2020-08</t>
  </si>
  <si>
    <t>23117.027255/2020-60</t>
  </si>
  <si>
    <t>23117.027257/2020-59</t>
  </si>
  <si>
    <t>23117.027467/2020-47</t>
  </si>
  <si>
    <t>23117.027468/2020-91</t>
  </si>
  <si>
    <t>23117.028563/2020-11</t>
  </si>
  <si>
    <t>23117.028567/2020-91</t>
  </si>
  <si>
    <t>23117.027469/2020-36</t>
  </si>
  <si>
    <t>23117.027472/2020-50</t>
  </si>
  <si>
    <t>23117.029977/2020-59</t>
  </si>
  <si>
    <t>23117.030609/2020-53</t>
  </si>
  <si>
    <t>23117.030798/2020-64</t>
  </si>
  <si>
    <t>23117.030797/2020-10</t>
  </si>
  <si>
    <t>2020NE000227</t>
  </si>
  <si>
    <t>23117.031067/2020-36</t>
  </si>
  <si>
    <t>23117.031069/2020-25</t>
  </si>
  <si>
    <t>23117.031071/2020-02</t>
  </si>
  <si>
    <t>23117.031074/2020-38</t>
  </si>
  <si>
    <t>23117.031070/2020-50</t>
  </si>
  <si>
    <t>23117.031073/2020-93</t>
  </si>
  <si>
    <t>23117.032388/2020-58</t>
  </si>
  <si>
    <t>23117.032385/2020-14</t>
  </si>
  <si>
    <t>23117.032451/2020-56</t>
  </si>
  <si>
    <t>23117.032450/2020-10</t>
  </si>
  <si>
    <t>23117.032453/2020-45</t>
  </si>
  <si>
    <t>23117.033387/2020-21</t>
  </si>
  <si>
    <t>23117.033530/2020-84</t>
  </si>
  <si>
    <t>2020NE000225</t>
  </si>
  <si>
    <t>23117.034607/2020-33</t>
  </si>
  <si>
    <t>23117.034978/2020-15</t>
  </si>
  <si>
    <t>23117.034615/2020-80</t>
  </si>
  <si>
    <t>23117.034616/2020-24</t>
  </si>
  <si>
    <t>23117.034600/2020-11</t>
  </si>
  <si>
    <t>23117.034603/2020-55</t>
  </si>
  <si>
    <t>23117.034602/2020-19</t>
  </si>
  <si>
    <t>23117.034601/2020-66</t>
  </si>
  <si>
    <t>23117.035464/2020-87</t>
  </si>
  <si>
    <t>23117.035467/2020-11</t>
  </si>
  <si>
    <t>23117.035417/2020-33</t>
  </si>
  <si>
    <t>PORTARIA 13</t>
  </si>
  <si>
    <t>23117.036999/2020-75</t>
  </si>
  <si>
    <t>23117.036996/2020-31</t>
  </si>
  <si>
    <t>23117.037292/2020-86</t>
  </si>
  <si>
    <t>23117.037284/2020-30</t>
  </si>
  <si>
    <t>23117.037833/2020-76</t>
  </si>
  <si>
    <t>23117.037822/2020-96</t>
  </si>
  <si>
    <t>23117.038992/2020-98</t>
  </si>
  <si>
    <t>23117.038987/2020-85</t>
  </si>
  <si>
    <t>23117.038984/2020-41</t>
  </si>
  <si>
    <t>23117.040011/2020-72</t>
  </si>
  <si>
    <t>23117.040013/2020-61</t>
  </si>
  <si>
    <t>23117.040006/2020-60</t>
  </si>
  <si>
    <t>23117.040008/2020-59</t>
  </si>
  <si>
    <t>23117.040261/2020-11</t>
  </si>
  <si>
    <t>23117.040266/2020-35</t>
  </si>
  <si>
    <t>23117.040262/2020-57</t>
  </si>
  <si>
    <t>23117.040265/2020-91</t>
  </si>
  <si>
    <t>23117.040269/2020-79</t>
  </si>
  <si>
    <t>23117.040270/2020-01</t>
  </si>
  <si>
    <t>23117.040271/2020-48</t>
  </si>
  <si>
    <t>23117.040574/2020-61</t>
  </si>
  <si>
    <t>ALIMENTAÇÃO E MORADIA</t>
  </si>
  <si>
    <t>PORTARIA 14</t>
  </si>
  <si>
    <t>2020NE000516</t>
  </si>
  <si>
    <t>23117.043701/2020-83</t>
  </si>
  <si>
    <t>23117.043682/2020-95</t>
  </si>
  <si>
    <t>INCLUSÃO DIGITAL</t>
  </si>
  <si>
    <t>PORTARIA Incluão Digital</t>
  </si>
  <si>
    <t>2020NE000522</t>
  </si>
  <si>
    <t>23117.047314/2020-16</t>
  </si>
  <si>
    <t>23117.047313/2020-71</t>
  </si>
  <si>
    <t>23117.047321/2020-18</t>
  </si>
  <si>
    <t>2020NE000525</t>
  </si>
  <si>
    <t>23117.047315/2020-61</t>
  </si>
  <si>
    <t>8 - PROPP</t>
  </si>
  <si>
    <t>23117.050324/2020-39</t>
  </si>
  <si>
    <t>23117.050327/2020-72</t>
  </si>
  <si>
    <t>23117.050329/2020-61</t>
  </si>
  <si>
    <t>23117.043652/2020-89</t>
  </si>
  <si>
    <t>23117.043667/2020-47</t>
  </si>
  <si>
    <t>23117.045052/2020-55</t>
  </si>
  <si>
    <t>23117.045053/2020-08</t>
  </si>
  <si>
    <t>23117.045055/2020-99</t>
  </si>
  <si>
    <t>23117.046586/2020-07</t>
  </si>
  <si>
    <t>23117.046585/2020-54</t>
  </si>
  <si>
    <t>23117.046587/2020-43</t>
  </si>
  <si>
    <t>23117.046588/2020-98</t>
  </si>
  <si>
    <t>23117.046593/2020-09</t>
  </si>
  <si>
    <t>23117.046597/2020-89</t>
  </si>
  <si>
    <t>23117.046590/2020-67</t>
  </si>
  <si>
    <t>23117.046592/2020-56</t>
  </si>
  <si>
    <t>23117.046461/2020-79</t>
  </si>
  <si>
    <t>23117.046466/2020-00</t>
  </si>
  <si>
    <t>23117.046450/2020-99</t>
  </si>
  <si>
    <t>23117.046457/2020-19</t>
  </si>
  <si>
    <t>23117.051810/2020-74</t>
  </si>
  <si>
    <t>23117.051790/2020-31</t>
  </si>
  <si>
    <t>23117.053214/2020-29</t>
  </si>
  <si>
    <t>23117.053216/2020-18</t>
  </si>
  <si>
    <t>23117.053209/2020-16</t>
  </si>
  <si>
    <t>2019NE000941</t>
  </si>
  <si>
    <t>23117.053212/2020-30</t>
  </si>
  <si>
    <t>23117.053374/2020-78</t>
  </si>
  <si>
    <t>8 - ESEBA</t>
  </si>
  <si>
    <t>23117.051063/2020-74</t>
  </si>
  <si>
    <t>23117.051782/2020-95</t>
  </si>
  <si>
    <t>23117.053638/2020-93</t>
  </si>
  <si>
    <t>23117.053628/2020-58</t>
  </si>
  <si>
    <t>23117.053624/2020-70</t>
  </si>
  <si>
    <t>23117.046414/2020-25</t>
  </si>
  <si>
    <t>23117.046407/2020-23</t>
  </si>
  <si>
    <t>23117.046410/2020-47</t>
  </si>
  <si>
    <t>23117.046413/2020-81</t>
  </si>
  <si>
    <t>23117.046429/2020-93</t>
  </si>
  <si>
    <t>23117.046432/2020-15</t>
  </si>
  <si>
    <t>23117.046430/2020-18</t>
  </si>
  <si>
    <t>23117.046431/2020-62</t>
  </si>
  <si>
    <t>23117.054282/2020-13</t>
  </si>
  <si>
    <t>23117.054279/2020-91</t>
  </si>
  <si>
    <t>23117.054287/2020-38</t>
  </si>
  <si>
    <t>23117.054284/2020-02</t>
  </si>
  <si>
    <t>23117.059087/2020-71</t>
  </si>
  <si>
    <t>23117.059067/2020-09</t>
  </si>
  <si>
    <t>23117.060732/2020-07</t>
  </si>
  <si>
    <t>23117.060750/2020-81</t>
  </si>
  <si>
    <t>23117.060766/2020-93</t>
  </si>
  <si>
    <t>23117.060929/2020-38</t>
  </si>
  <si>
    <t>23117.064457/2020-92</t>
  </si>
  <si>
    <t>23117.064463/2020-40</t>
  </si>
  <si>
    <t>23117.059039/2020-83</t>
  </si>
  <si>
    <t>23117.060368/2020-77</t>
  </si>
  <si>
    <t>23117.060548/2020-59</t>
  </si>
  <si>
    <t>23117.060550/2020-28</t>
  </si>
  <si>
    <t>23117.060549/2020-01</t>
  </si>
  <si>
    <t>23117.060792/2020-11</t>
  </si>
  <si>
    <t>23117.060803/2020-63</t>
  </si>
  <si>
    <t>23117.060781/2020-31</t>
  </si>
  <si>
    <t>23117.060771/2020-04</t>
  </si>
  <si>
    <t>23117.060746/2020-12</t>
  </si>
  <si>
    <t>23117.060740/2020-45</t>
  </si>
  <si>
    <t>23117.060761/2020-61</t>
  </si>
  <si>
    <t>2020NE000407</t>
  </si>
  <si>
    <t>23117.060755/2020-11</t>
  </si>
  <si>
    <t>23117.060885/2020-46</t>
  </si>
  <si>
    <t>23117.060884/2020-00</t>
  </si>
  <si>
    <t>23117.060822/2020-90</t>
  </si>
  <si>
    <t>23117.060881/2020-68</t>
  </si>
  <si>
    <t>23117.066422/2020-98</t>
  </si>
  <si>
    <t>23117.066772/2020-54</t>
  </si>
  <si>
    <t>23117.066375/2020-82</t>
  </si>
  <si>
    <t>23117.066241/2020-61</t>
  </si>
  <si>
    <t>23117.066212/2020-08</t>
  </si>
  <si>
    <t>23117.065656/2020-18</t>
  </si>
  <si>
    <t>23117.065653/2020-84</t>
  </si>
  <si>
    <t>23117.065623/2020-78</t>
  </si>
  <si>
    <t>23117.065701/2020-34</t>
  </si>
  <si>
    <t>23117.066458/2020-71</t>
  </si>
  <si>
    <t>23117.066423/2020-32</t>
  </si>
  <si>
    <t>23117.066450/2020-13</t>
  </si>
  <si>
    <t>23117.066170/2020-05</t>
  </si>
  <si>
    <t>23117.066167/2020-83</t>
  </si>
  <si>
    <t>23117.066172/2020-96</t>
  </si>
  <si>
    <t>23117.066178/2020-63</t>
  </si>
  <si>
    <t>23117.067906/2020-54</t>
  </si>
  <si>
    <t>23117.067900/2020-87</t>
  </si>
  <si>
    <t>23117.066513/2020-23</t>
  </si>
  <si>
    <t>23117.066181/2020-87</t>
  </si>
  <si>
    <t>23117.066500/2020-54</t>
  </si>
  <si>
    <t>23117.066501/2020-07</t>
  </si>
  <si>
    <t>23117.066499/2020-68</t>
  </si>
  <si>
    <t>23117.066498/2020-13</t>
  </si>
  <si>
    <t>23117.066206/2020-42</t>
  </si>
  <si>
    <t>23117.066208/2020-31</t>
  </si>
  <si>
    <t>23117.064467/2020-28</t>
  </si>
  <si>
    <t>23117.073836/2020-73</t>
  </si>
  <si>
    <t>23117.070168/2020-22</t>
  </si>
  <si>
    <t>23117.070176/2020-79</t>
  </si>
  <si>
    <t>23117.070134/2020-38</t>
  </si>
  <si>
    <t>Nº MÊS DE REF</t>
  </si>
  <si>
    <t>DIVISÃO</t>
  </si>
  <si>
    <t>LATITUDE</t>
  </si>
  <si>
    <t>LONGITUDE</t>
  </si>
  <si>
    <t>Nº REFEIÇÕES</t>
  </si>
  <si>
    <t>ÁREA PNAES</t>
  </si>
  <si>
    <t>TIPO ATENDIMENTO</t>
  </si>
  <si>
    <t>QTD DISCENTES GRUPO</t>
  </si>
  <si>
    <t>QTD DISCENTES INDIVIDUAL</t>
  </si>
  <si>
    <t>INVESTIM. REFEIÇÕES</t>
  </si>
  <si>
    <t>INVEST. SUCOS E HORTIFRUTIS</t>
  </si>
  <si>
    <t>CAFÉ DA MANHÃ</t>
  </si>
  <si>
    <t>ALMOÇO/JANTAR</t>
  </si>
  <si>
    <t>GRADUAÇÃO</t>
  </si>
  <si>
    <t>PÓS-GRADUAÇÃO</t>
  </si>
  <si>
    <t>SERVIDORES</t>
  </si>
  <si>
    <t>ESCOLA TÉCNICA/BÁSICA</t>
  </si>
  <si>
    <t>VISITANTE</t>
  </si>
  <si>
    <t>FORNECIMENTO DE PASSAGEM</t>
  </si>
  <si>
    <t>FORNECIMENTO DE VEÍCULOS</t>
  </si>
  <si>
    <t>REFEIÇÕES</t>
  </si>
  <si>
    <t>DIVRU</t>
  </si>
  <si>
    <t>Alimentação</t>
  </si>
  <si>
    <t>SUCOS E HORTIFRUTIS</t>
  </si>
  <si>
    <t>MORADIA ESTUDANTIL</t>
  </si>
  <si>
    <t>DIASE</t>
  </si>
  <si>
    <t>Moradia</t>
  </si>
  <si>
    <t>REARGA PASSES</t>
  </si>
  <si>
    <t>Transporte</t>
  </si>
  <si>
    <t>ATENDIMENTO GERAL</t>
  </si>
  <si>
    <t>Saúde</t>
  </si>
  <si>
    <t>INSTRUMENTAL ODONTOLÓGICO</t>
  </si>
  <si>
    <t>ATIVIDADE CULTURAL</t>
  </si>
  <si>
    <t>PROEXC</t>
  </si>
  <si>
    <t>Cultura</t>
  </si>
  <si>
    <t>ATIVIDADE ESPORTIVA</t>
  </si>
  <si>
    <t>DIESU</t>
  </si>
  <si>
    <t>Esporte</t>
  </si>
  <si>
    <t>Equipes UFU de Treinamento</t>
  </si>
  <si>
    <t>EQUIPE DE CORRIDA DE RUA</t>
  </si>
  <si>
    <t>Equipes UFU de Treinamento - VÔLEI</t>
  </si>
  <si>
    <t>Equipes UFU de Treinamento - BASQUETE</t>
  </si>
  <si>
    <t>Equipes UFU de Treinamento - HANDEBOL</t>
  </si>
  <si>
    <t>Equipes UFU de Treinamento - FUTSAL</t>
  </si>
  <si>
    <t>Equipes UFU de Treinamento - FUTEBOL DE CAMPO</t>
  </si>
  <si>
    <t>Academias Universitárias - Umuarama</t>
  </si>
  <si>
    <t>Academias Universitárias - Pontal</t>
  </si>
  <si>
    <t>Academias Universitárias - Santa Mônica</t>
  </si>
  <si>
    <t>Academias Universitárias</t>
  </si>
  <si>
    <t>Corrida UFU 5K</t>
  </si>
  <si>
    <t>Edital de apoio a eventos esportivos</t>
  </si>
  <si>
    <t xml:space="preserve">Recepção aos ingressantes - AGITA UFU - Calourada Esportiva </t>
  </si>
  <si>
    <t>Copa Uberlândia de Voleibol feminino</t>
  </si>
  <si>
    <t>Futebol de Campo - fase estadual</t>
  </si>
  <si>
    <t>Copa FUTEL futsal feminino e masculino</t>
  </si>
  <si>
    <t>Copa Regional futebol de campo</t>
  </si>
  <si>
    <t>LDU de quadras - fase estadual</t>
  </si>
  <si>
    <t>LDU de quadras - conferência</t>
  </si>
  <si>
    <t>LDU Futebol de 7 e Rugby 7 - nacional</t>
  </si>
  <si>
    <t>Copa Uberlândia de Voleibol masculino</t>
  </si>
  <si>
    <t xml:space="preserve">INTERPERIODOS </t>
  </si>
  <si>
    <t>TORNEIO DE CHEERLEADING - Discentes -Atletas</t>
  </si>
  <si>
    <t>TORNEIO DE CHEERLEADING - Público Indireto</t>
  </si>
  <si>
    <t>JUM'S</t>
  </si>
  <si>
    <t>JUB'S</t>
  </si>
  <si>
    <t>Brasileiro de Futebol de Campo</t>
  </si>
  <si>
    <t>Copa Uberlândia de Futsal/ Vôlei e Handebol</t>
  </si>
  <si>
    <t>CENTRO ESPORTIVO UNIVERSITÁRIO - Campus Educa</t>
  </si>
  <si>
    <t>CENTRO ESPORTIVO UNIVERSITÁRIO - Campus Santa Mônica</t>
  </si>
  <si>
    <t>QUADRA POLIESPORTIVA - Campus Umuarama</t>
  </si>
  <si>
    <t xml:space="preserve">Copa Amadora de Uberlândia - Futebol de Campo </t>
  </si>
  <si>
    <t>Jogos Paralímpicos Universitários</t>
  </si>
  <si>
    <t>Olimpíadas Universitárias - Discentes-Atletas</t>
  </si>
  <si>
    <t>Olimpíadas Universitárias - Público Direto (Universidade)</t>
  </si>
  <si>
    <t>Recepção aos ingressantes - Campus Tour</t>
  </si>
  <si>
    <t>Recepção aos ingressantes</t>
  </si>
  <si>
    <t>Contrato SESI PONAL</t>
  </si>
  <si>
    <t>Jogos Eletrônicos E-sports UFU 2020</t>
  </si>
  <si>
    <t>Super COPA</t>
  </si>
  <si>
    <t>Registro DIESU - processo 23117.065511/2020-17</t>
  </si>
  <si>
    <t>Projeto Judô e Jiu-Jítsu</t>
  </si>
  <si>
    <t>ATIVIDADE PEDAGÓGICA</t>
  </si>
  <si>
    <t>Apoio Pedagógico</t>
  </si>
  <si>
    <t>ATENDIMENTO INDIVIDUAL</t>
  </si>
  <si>
    <t>DIPAE</t>
  </si>
  <si>
    <t>INDIVIDUAL</t>
  </si>
  <si>
    <t>Equipe de Apoio Pedagógico - processo 23117.065511/2020-17</t>
  </si>
  <si>
    <t>Orientação psicológica Campus Uberlândia</t>
  </si>
  <si>
    <t>DISAU</t>
  </si>
  <si>
    <t>Participação da DISAU nas ações psicoeducativas a convite das entidades estudantis e coordenações de curso</t>
  </si>
  <si>
    <t>Evento - Janeiro Branco</t>
  </si>
  <si>
    <t>Roda de Conversa no Curso de Ciências Sociais</t>
  </si>
  <si>
    <t xml:space="preserve">Palestra sobre Saúde no Contexto Acadêmico no Curso de Ciências Econômicas </t>
  </si>
  <si>
    <t>Palestra sobre Saúde e Qualidade de Vida no Contexto Acadêmico (FACOM)</t>
  </si>
  <si>
    <t>Tarde do viver Saudável (em parceria com a DIESU e FAEFI</t>
  </si>
  <si>
    <t>Desamparos Diários: a tarefa do auto-cuidado</t>
  </si>
  <si>
    <t>Acolhimento psicológico Campus Uberlândia</t>
  </si>
  <si>
    <t>Acolhimento psicológico Campus Pontal</t>
  </si>
  <si>
    <t>Orientação psicológica Campus Monte Carmelo</t>
  </si>
  <si>
    <t>Acolhimento psicológico Campus Monte Carmelo</t>
  </si>
  <si>
    <t xml:space="preserve">Roda de Conversa “Conviver” </t>
  </si>
  <si>
    <t xml:space="preserve">Recepção aos ingressantes 1° Semestre </t>
  </si>
  <si>
    <t>Roda de Conversa “Sexo Drogas e Rock n’ Roll</t>
  </si>
  <si>
    <t xml:space="preserve">Bate papo com a DIRVE </t>
  </si>
  <si>
    <t xml:space="preserve">Roda de Conversa “As Nuances da Depressão” </t>
  </si>
  <si>
    <t xml:space="preserve">Palestra “O Manejo da Ansiedade” </t>
  </si>
  <si>
    <t>Roda de Conversa “IST’s</t>
  </si>
  <si>
    <t xml:space="preserve">Roda de Conversa “Comportamentos Compulsivos” </t>
  </si>
  <si>
    <t xml:space="preserve">Palestra “A Higiene do Sono” </t>
  </si>
  <si>
    <t>Orientação psicológica Campus Pontal</t>
  </si>
  <si>
    <t>Roda de Conversa “Quando a tristeza se torna um problema de saúde” PET Agrônomia</t>
  </si>
  <si>
    <t>Roda de Conversa “Quando a tristeza se torna um problema de saúde” Administração</t>
  </si>
  <si>
    <t>Relações Afetivas Saudáveis</t>
  </si>
  <si>
    <t>Evento- Mês para a vida - SETEMBRO AMARELO</t>
  </si>
  <si>
    <t>Grupo Terapeutico - Santa Mônica</t>
  </si>
  <si>
    <t>Grupo Terapeutico - Umuarama</t>
  </si>
  <si>
    <t>Grupo Terapeutico - Clínica Poética</t>
  </si>
  <si>
    <t>Rede de Apoio à Saude Mental _ AME</t>
  </si>
  <si>
    <t>Roda de Conversa Turma 2º período do curso de Engenharia Civil</t>
  </si>
  <si>
    <t>Palestra Cuidados em Saúde do Estudante PET Zootecnia</t>
  </si>
  <si>
    <t>Roda de Conversa Coffee Break: sem medo de falar inglês - Projeto Prossiga Letras/Inglês</t>
  </si>
  <si>
    <t>Roda de Conversa Ansiedade, estresse e depressão no ambiente universitário</t>
  </si>
  <si>
    <t>Cinedebate Dor Invisível - Instituto de Artes</t>
  </si>
  <si>
    <t>Roda de Conversa Quando a tristeza se torna um problema de saúde - PET Matemática</t>
  </si>
  <si>
    <t>Roda de conversa Conviver Pet + Saúde</t>
  </si>
  <si>
    <t>Roda de Conversa Sexo Drogas e Rock n Roll</t>
  </si>
  <si>
    <t>Participação Dia do Assistente Social FACIP</t>
  </si>
  <si>
    <t>Bate Papo com a DIRVE- discentes</t>
  </si>
  <si>
    <t>Roda de Conversa As Nuances da Depressão</t>
  </si>
  <si>
    <t>Palestra o Manejo da Ansiedade</t>
  </si>
  <si>
    <t>Roda de Conversa sobre as ISTS</t>
  </si>
  <si>
    <t>Roda de Conversa Comportamento Compulsivo</t>
  </si>
  <si>
    <t>Palestra A Higiene do Sono</t>
  </si>
  <si>
    <t>Suicídio e saúde mental</t>
  </si>
  <si>
    <t>Recepção aos ingressantes Administração Superior</t>
  </si>
  <si>
    <t>Recepção aos ingressantes Química Manhã</t>
  </si>
  <si>
    <t>Recepção aos ingressantes Química Noite</t>
  </si>
  <si>
    <t>Recepção aos ingressantes Contábeis</t>
  </si>
  <si>
    <t>Recepção aos ingressantes Serviço Social</t>
  </si>
  <si>
    <t xml:space="preserve">Recepção aos ingressantes Administração  </t>
  </si>
  <si>
    <t>Conversa grupo Geografia presente no evento</t>
  </si>
  <si>
    <t>Participação mesa Semana da Diversidade Pontal</t>
  </si>
  <si>
    <t>Palestra Saúde Mental do Estudante</t>
  </si>
  <si>
    <t>Palestra Assistência Estudantil/Movimento Estudantil UEMG</t>
  </si>
  <si>
    <t>Palestra LIE administração do tempo</t>
  </si>
  <si>
    <t>Semana de Recepção dos Estudantes Ingressantes UFU</t>
  </si>
  <si>
    <t>Momento Cultural Talentos da UFU</t>
  </si>
  <si>
    <t>I Torneio de Xadrez da UFU-Monte Carmelo</t>
  </si>
  <si>
    <t>I Curso Básico de Xadrez da UFU-Monte Carmelo</t>
  </si>
  <si>
    <t>I Semana Cultural UFU-Monte Carmelo</t>
  </si>
  <si>
    <t>Oficina: "Contribuições do teatro para a comunicação: Superando a timidez no meio acadêmico"</t>
  </si>
  <si>
    <t>Palestra: "Dialogando sobre motivação e habilidades sociais"</t>
  </si>
  <si>
    <t>AGITA UFU Monte Carmelo</t>
  </si>
  <si>
    <t>Colóquio - “O Aluno com deficiência e o ensino superior” Parceria CEPAE UFU</t>
  </si>
  <si>
    <t>Capacitação para Prevenção ao Suicídio – Parceira CAPS Monte Carmelo</t>
  </si>
  <si>
    <t>Psicoterapia Breve Campus Monte Carmelo</t>
  </si>
  <si>
    <t>Orientação psicológica Campus Patos de Minas</t>
  </si>
  <si>
    <t>Acolhimento psicológico Campus Patos de Minas</t>
  </si>
  <si>
    <t>Roda de Conversa Finalizando o semestre, e aí? Como lidar com os resultados</t>
  </si>
  <si>
    <t xml:space="preserve">Oficina de Apoio aos Ingressantes </t>
  </si>
  <si>
    <t>Grupo Terapeutico - Patos de Minas</t>
  </si>
  <si>
    <t>Ação Psicoeducativa - Projeto RECORE (2019)</t>
  </si>
  <si>
    <t>Ação psicoeducativa - Palestra "Saúde Mental na Pós-Graduação" - Programa de Pós-Graduação em Ciências Contábeis (2019)</t>
  </si>
  <si>
    <t>Ação Psicoeducativa - Palestra "Ufa! Passei no vestibular! Mas… e agora? - Reflexões e percepções sobre a vida universitária” - Semana de Recepção dos Ingressantes (2019)</t>
  </si>
  <si>
    <t>Ação Psicoeducativa - Roda de conversa "Estresse, ansiedade e depressão" acontece no campus Umuarama - PET Agronomia (2019)</t>
  </si>
  <si>
    <t>Ação psicoeducativa - Roda de Conversa sobre a saúde mental do estudante: o que fazer quando bate uma bad? PET Engenharia Química (2019)</t>
  </si>
  <si>
    <t>Ação psicoeducativa - Saúde Mental e Qualidade de Vida no Contexto Acadêmico/ XX Seminário de Economia (2019)</t>
  </si>
  <si>
    <t>Ação psicoeducativa - Orientações sobre assistência estudantil e saúde mental na Enfermagem (2019)</t>
  </si>
  <si>
    <t>Ação Psicoeducativa - Orientações sobre assistência estudantil e saúde mental na Psicologia (2019)</t>
  </si>
  <si>
    <t>Ação Psicoeducativa - Orientações sobre prevenção do suicídio - estudantes RECORE (2019)</t>
  </si>
  <si>
    <t>Ação psicoeducativa - Palestra para o curso de Engenharia Mecânica (2019)</t>
  </si>
  <si>
    <t>Ação psicoeducativa - Roda de Conversa PET Curso de Ciências Contábeis (2019)</t>
  </si>
  <si>
    <t>Ação psicoeducativa - Palestra Saúde Mental e Qualidade de Vida - VI Workshop Pós-Graduação em Química (2019)</t>
  </si>
  <si>
    <t>Ação psicoeducativa - Roda de conversa: “Feminicídio um Grito No Silêncio”- A Convite do PET Agronomia-MC</t>
  </si>
  <si>
    <t>Ação psicoeducativa - Grupo Bate-papo Cuidado e Apoio (2019)</t>
  </si>
  <si>
    <t>Ação psicoeducativa - A Família e a Universidade: O Cuidado Compartilhado” (2019)</t>
  </si>
  <si>
    <t>Ação psicoeducativa - Grupo Emoções: o que são e como lidar com elas (2019)</t>
  </si>
  <si>
    <t>Ação psicoeducativa - Roda de Conversa Vamos falar sobre ansiedade (2019)</t>
  </si>
  <si>
    <t>Ação psicoeducativa - Grupo A vida na universidade: oportunidades e desafios (2019)</t>
  </si>
  <si>
    <t>Ação psicoeducativa - Grupo Permanecer (2019)</t>
  </si>
  <si>
    <t>Ação psicoeducativa - Curso Felicidade (2019)</t>
  </si>
  <si>
    <t>Ação psicoeducativa - Palestra Saúde Mental discente sobre a ótica docente (2019)</t>
  </si>
  <si>
    <t>Ação psicoeducativa - Palestra Dia da Mulher 'Cuidar de si é cuidar do mundo' (2019)</t>
  </si>
  <si>
    <t>Ação Psicoeducativa - Palestra Saúde Mental do Universitário (2019)</t>
  </si>
  <si>
    <t>Ação psicoeducativa - Evento Atlética (2019)</t>
  </si>
  <si>
    <t>Ação psicoeducativa - Manejo do Tempo: Conciliando Estudo e Vida Social - PET +Saúde (2019)</t>
  </si>
  <si>
    <t>Comissão de acompanhamento do estudante assistido (multidisiciplinar) (2019)</t>
  </si>
  <si>
    <t>Atendimentos Individuais - processo 23117.065511/2020-17</t>
  </si>
  <si>
    <t>Ações Psicoeducativas - processo 23117.065511/2020-17</t>
  </si>
  <si>
    <t>Apoio Estudantil</t>
  </si>
  <si>
    <t>PROAE</t>
  </si>
  <si>
    <t>ATENDIMENTO SOCIAL</t>
  </si>
  <si>
    <t>Moradia Estudantil - Projeto Saúde (Modalidade de Atendimento Individual)</t>
  </si>
  <si>
    <t>Moradia Estudantil Projeto Saúde (Modalidade de Atendimento Em grupo)</t>
  </si>
  <si>
    <t xml:space="preserve">Moradia Estudantil Projeto Ambiental </t>
  </si>
  <si>
    <t>Moradia Estudantil - Evento - Festa Halloween</t>
  </si>
  <si>
    <t>Moradia Estudantil - Evento - Festa Junina</t>
  </si>
  <si>
    <t>ATENDIMENTO GRUPO</t>
  </si>
  <si>
    <t>GRUPO</t>
  </si>
  <si>
    <t>Palestra Atitude de estudar no ambiente universitário: do senso comum à consciência crítica</t>
  </si>
  <si>
    <t>PALESTRA</t>
  </si>
  <si>
    <t>Palestra compreensão crítica da atitude de estudar na universidade</t>
  </si>
  <si>
    <t>Recepção aos ingressantes – curso de graduação em Ciências Econômicas</t>
  </si>
  <si>
    <t>Recepção aos ingressantes – curso de Educação em Física, Engenharia Elétrica e Ciências Contábeis</t>
  </si>
  <si>
    <t>Palestra apoio pedagógico à pesquisa científica: elaboração de trabalho de conclusão de curso</t>
  </si>
  <si>
    <t xml:space="preserve">Apoio Estudantil - Veiculos </t>
  </si>
  <si>
    <t>DIRVE</t>
  </si>
  <si>
    <t>Apoio Estudantil -  Passagens</t>
  </si>
  <si>
    <t>Funcionamento</t>
  </si>
  <si>
    <t>Programa de Recepção aos ingressantes - AGITA UFU</t>
  </si>
  <si>
    <t>Programa de Recepção aos ingressantes - Moradia</t>
  </si>
  <si>
    <t>PLANTÃO DÚVIDAS</t>
  </si>
  <si>
    <t>PLANTÃO</t>
  </si>
  <si>
    <t>Atendimento ao Aluno Estrangeiro (Orientação Social Sistêmica)</t>
  </si>
  <si>
    <t>Workshop  VIM DE FORA E ESTOU NA UFU E AÍ? (Orientação Social Sistêmtica)</t>
  </si>
  <si>
    <t>WORKSHOP</t>
  </si>
  <si>
    <t>Workshop RODA DO BEM ESTAR (Orientação Social Sistêmica)</t>
  </si>
  <si>
    <t>Palestra no Evento Relações Afetivas Saudáveis (Roda do Bem Estar) (Orientação Social Sistêmica)</t>
  </si>
  <si>
    <t>Palestra aos graduandos de Ciências Econômicas - Aprendendo a aprender no ambiente universitário: do senso comum à consciência crítica (Apoio Pedagógico)</t>
  </si>
  <si>
    <t>Workshop - O estudante universitário e seus desafios no estudo, na pesquisa e na gestão do tempo (Apoio Pedagógico)</t>
  </si>
  <si>
    <t>Palestras às Engenharias - Compreensão crítica da atitude de estudar na universidade: motivação, autoliderança e planejamento (Apoio Pedagógico)</t>
  </si>
  <si>
    <t>Atendimentos individuais/multiprofissionais - processo 23117.065511/2020-17</t>
  </si>
  <si>
    <t>Lives, palestras, eventos, oficinas de estimulação cognitiva - processo 23117.065511/2020-17</t>
  </si>
  <si>
    <t>Recepção aos ingressantes - Palestras</t>
  </si>
  <si>
    <t>BOLSISTA/ALUNO</t>
  </si>
  <si>
    <t xml:space="preserve">ATENDIMENTO INDIVIDUAL </t>
  </si>
  <si>
    <t xml:space="preserve">ATENDIMENTO GRUPO </t>
  </si>
  <si>
    <t>Atendimento individual (Neuropsicologia)- Uberlândia</t>
  </si>
  <si>
    <t>Ações Psicoeducativas - Blog Moradia Virtual</t>
  </si>
  <si>
    <t>Pesquisa Acompanhamento da Saúde Coletiva dos Estudantes Residentes da Moradia EStudantil - UFU</t>
  </si>
  <si>
    <t>Atendimento e orientação psicossocial - Moradia Estudantil</t>
  </si>
  <si>
    <t>Atendimento em Grupo e Ações Psicoeducativas: Oficinas de Estimulação Cognitiva (E-books e Podcasts)/ Abril a Junho</t>
  </si>
  <si>
    <t>Live “Emoções e Desempenho Cognitivo durante o isolamento social” – Canal Youtube IFGoiano/ Junho</t>
  </si>
  <si>
    <t>Live “Atenção, Memória, Emoções e Aprendizagem” – Instagram UFU/ Maio</t>
  </si>
  <si>
    <t>Atendimento em Grupo: Live “Atenção, Memória, Emoções e Aprendizagem” – Instagram PROAE</t>
  </si>
  <si>
    <t>ANUIDADE - FUME</t>
  </si>
  <si>
    <t>INSCRIÇÃO - FUME</t>
  </si>
  <si>
    <t>BOLSISTA</t>
  </si>
  <si>
    <t>ALUNO</t>
  </si>
  <si>
    <t>AGITA UFU EM CASA</t>
  </si>
  <si>
    <t>FORNECEDOR</t>
  </si>
  <si>
    <t xml:space="preserve">PROCESSO SEI </t>
  </si>
  <si>
    <t>Nº SOLICITAÇÃO SG/SUR</t>
  </si>
  <si>
    <t>DATA DA EXECUÇÃO</t>
  </si>
  <si>
    <t>EVENTO</t>
  </si>
  <si>
    <t>FONTE DE RECURSOS</t>
  </si>
  <si>
    <t>DIRETORIA</t>
  </si>
  <si>
    <t>MÊS</t>
  </si>
  <si>
    <t>ORDEM EVENTO</t>
  </si>
  <si>
    <t>ORDEM MÊS</t>
  </si>
  <si>
    <t>FROTA</t>
  </si>
  <si>
    <t>CARRO</t>
  </si>
  <si>
    <t>200470/2019</t>
  </si>
  <si>
    <t>LEONARDO ABRAHAO PIRES REZENDE - 23117.014460/2019-21</t>
  </si>
  <si>
    <t>Janeiro Branco</t>
  </si>
  <si>
    <t>Funcionamento Proae</t>
  </si>
  <si>
    <t>Março</t>
  </si>
  <si>
    <t>DIÁRIA</t>
  </si>
  <si>
    <t>SCDP 000611/19</t>
  </si>
  <si>
    <t>LEONARDO ABRAHAO PIRES REZENDE (DIÁRIA) - 23117.014460/2019-21</t>
  </si>
  <si>
    <t>000731/19</t>
  </si>
  <si>
    <t>23117.021858/2019-14 - Convidada lara Pertile ira abrir a semana do Respeito no Campus Monte Carmelo</t>
  </si>
  <si>
    <t>Mês do Respeito</t>
  </si>
  <si>
    <t>CAMINHONETE</t>
  </si>
  <si>
    <t>201196/2019</t>
  </si>
  <si>
    <t>201201/2019</t>
  </si>
  <si>
    <t>23117.022004/2019-55 - viagem Uberlândia/Patos de Minas-MG GMF-6199 - - Motivo: Semana do Respeito - Patos de Minas - 26/03/2019</t>
  </si>
  <si>
    <t>201316/2019</t>
  </si>
  <si>
    <t xml:space="preserve">23117.022485/2019-07 - CONVIDADA NEIVA FLÁVIA </t>
  </si>
  <si>
    <t>CONTRATO</t>
  </si>
  <si>
    <t>LANCHE</t>
  </si>
  <si>
    <t>Lanches CAMPUS MONTE CARMELO 25/03 23117.022072/2019-14</t>
  </si>
  <si>
    <t>Lanches CAMPUS PATOS DE MINAS 26/03 23117.022072/2019-14</t>
  </si>
  <si>
    <t>Lanches CAMPUS SANTA MÔNICA 26/03 23117.022072/2019-14</t>
  </si>
  <si>
    <t>Lanches CAMPUS SANTA MÔNICA 27/03 23117.022072/2019-14</t>
  </si>
  <si>
    <t>Lanches CAMPUS ITUIUTABA 28/03 23117.022072/2019-14</t>
  </si>
  <si>
    <t>ÔNIBUS</t>
  </si>
  <si>
    <t>200721/2019</t>
  </si>
  <si>
    <t>23117.018604/2019-19</t>
  </si>
  <si>
    <t>Campus Tour - 1º Sem</t>
  </si>
  <si>
    <t>CAMISETAS</t>
  </si>
  <si>
    <t>CAMISETAS PARA EVENTO</t>
  </si>
  <si>
    <t>LANCHES EM FUNÇÃO DA RECEPÇÃO DE INGRESSANTES</t>
  </si>
  <si>
    <t> 23117.071656/2019-13</t>
  </si>
  <si>
    <t>Agosto</t>
  </si>
  <si>
    <t>HOSPEDAGEM</t>
  </si>
  <si>
    <t xml:space="preserve">Wander Cleber Maria Pereira da Silva - 23117.009921/2019-44 (HOSPEDAGEM - 3X 299,00) - Recepção de Ingressantes </t>
  </si>
  <si>
    <t>PASSAGENS VIA FAU</t>
  </si>
  <si>
    <t xml:space="preserve">Wander Cleber Maria Pereira da Silva - 23117.009921/2019-44 (PASSAGENS VIAS FAU)
</t>
  </si>
  <si>
    <t>Lanches para ajudantes na Recepção de Ingressantes 2019-1 (bloco 3M)</t>
  </si>
  <si>
    <t>Fevereiro</t>
  </si>
  <si>
    <t>LANCHES EM FUNÇÃO DO AGITA UFU 2019/1</t>
  </si>
  <si>
    <t>Agita UFU - 1º Sem</t>
  </si>
  <si>
    <t>SONORIZAÇÃO</t>
  </si>
  <si>
    <t xml:space="preserve">Contratação de serviços para o Agita UFU 1/2019 - 1 Notebook, 2 microfones sem fio, 3 caixas de som, 2 tvs de 55' com pedestais, 1 operador técnico e 12 pedestais para banners a serem utilizados no Agita UFU dia 23 de março (sábado) das 13h às 18h, no Centro Esportivo Universitário - Campus Educação Física. </t>
  </si>
  <si>
    <t>Contratação de lanche para equipe de trabalho do AGITAUFU.</t>
  </si>
  <si>
    <t>LOCAÇÃO DE MATERIAL</t>
  </si>
  <si>
    <t>Locação de Tendas 3mx3m  (7*130,00)</t>
  </si>
  <si>
    <t>Locação de equipamento e prestação de serviços de instrutores para a parede de escalada</t>
  </si>
  <si>
    <t>Lanche Campus Patos de Minas</t>
  </si>
  <si>
    <t>Informação DIESU - processo 23117.065511/2020-17</t>
  </si>
  <si>
    <t>EMPRESA L&amp;M ESPORTES</t>
  </si>
  <si>
    <t>Arbitragem para os eventos esportivos Campus Monte Carmelo</t>
  </si>
  <si>
    <t>VAN</t>
  </si>
  <si>
    <t>202833/2019</t>
  </si>
  <si>
    <t>V FAE - Fórum de Assuntos Estudantis (18/04) MC</t>
  </si>
  <si>
    <t>FAE - 1º Sem</t>
  </si>
  <si>
    <t>Abril</t>
  </si>
  <si>
    <t>202763/2019</t>
  </si>
  <si>
    <t>V FAE - Fórum de Assuntos Estudantis (18/04) PON</t>
  </si>
  <si>
    <t>202829/2019</t>
  </si>
  <si>
    <t>V FAE - Fórum de Assuntos Estudantis (18/04) PM</t>
  </si>
  <si>
    <t>V FAE</t>
  </si>
  <si>
    <t>202095/2019</t>
  </si>
  <si>
    <t>23117.025635/2019-26</t>
  </si>
  <si>
    <t>Corrida 5K</t>
  </si>
  <si>
    <t>202209/2019</t>
  </si>
  <si>
    <t>23117.014751/2019-10</t>
  </si>
  <si>
    <t>LANCHES EM FUNÇÃO DA CORRIDA 5 K</t>
  </si>
  <si>
    <t>contratação de serviços de sonorização ambiente para atender som mecânico no Circuito de Corrida de Rua UFU 5K, a ser realizado dia 07 de abril (domingo) das 7h às 11h, no Parque do Sabiá.</t>
  </si>
  <si>
    <t>202820/2019</t>
  </si>
  <si>
    <t>23117.031894/2019-96</t>
  </si>
  <si>
    <t>Mês da Diversidade</t>
  </si>
  <si>
    <t>Maio</t>
  </si>
  <si>
    <t>MICROÔNIBUS</t>
  </si>
  <si>
    <t>202819/2019</t>
  </si>
  <si>
    <t>23117.031888/2019-39</t>
  </si>
  <si>
    <t>204351/2019</t>
  </si>
  <si>
    <t>23117.038285/2019-68</t>
  </si>
  <si>
    <t>204643/2019</t>
  </si>
  <si>
    <t>23117.040303/2019-71</t>
  </si>
  <si>
    <t>205052/2019</t>
  </si>
  <si>
    <t>23117.043512/2019-77</t>
  </si>
  <si>
    <t>203714/2019</t>
  </si>
  <si>
    <t>23117.040385/2019-54</t>
  </si>
  <si>
    <t>203724/2019</t>
  </si>
  <si>
    <t>23117.035294/2019-05</t>
  </si>
  <si>
    <t>203723/2019</t>
  </si>
  <si>
    <t>23117.040386/2019-07</t>
  </si>
  <si>
    <t>205148/2019</t>
  </si>
  <si>
    <t>23117.043661/2019-36</t>
  </si>
  <si>
    <t>205421/2019</t>
  </si>
  <si>
    <t>23117.042243/2019-21 - Campus Pontal</t>
  </si>
  <si>
    <t>Mês das Relações Afetivas Saudáveis</t>
  </si>
  <si>
    <t>23117.042297/2019-97 - Campus Uberlândia 03/06</t>
  </si>
  <si>
    <t>Junho</t>
  </si>
  <si>
    <t>23117.042297/2019-97 -Campus Uberlândia 04/06</t>
  </si>
  <si>
    <t xml:space="preserve">200 camisetas x 23,50 unidade de camiseta para o evento Relações Afetivas Saudáveis. </t>
  </si>
  <si>
    <t>MICROONIBUS</t>
  </si>
  <si>
    <t>208112/2019</t>
  </si>
  <si>
    <t>23117.055124/2019-39</t>
  </si>
  <si>
    <t>Torneio Cheerleading</t>
  </si>
  <si>
    <t>30/05 para 13/07 - Nº ORÇAMENTO 275 - contratação dos serviços de sonorização para o III Torneio de Cheerleading - 23117.055933/2019-41</t>
  </si>
  <si>
    <t>Julho</t>
  </si>
  <si>
    <t>30/05 para 13/07 - Nº ORÇAMENTO 275 - contratação dos serviços de sonorização para o III Torneio de Cheerleading</t>
  </si>
  <si>
    <t>Campus Tour - 2º Sem</t>
  </si>
  <si>
    <t>Contratação de serviços para o Agita UFU 2/2019 - 1 Notebook, 1 microfone auricula, 2 microfones sem fio, 1 Projetor, 1 Telão 100" com tripé, 2 TVs de 55" com pedestais, um operador técnico, 10 pedestais para banner.</t>
  </si>
  <si>
    <t>Agita UFU - 2º Sem</t>
  </si>
  <si>
    <t>Técnicos para desafio inter-atléticas</t>
  </si>
  <si>
    <t>Locação de equipamento e prestação de serviços de instrutores para a parede de escalada.</t>
  </si>
  <si>
    <t>Locação de Tendas 3mx3m  fechamento de 2 laterais (7*120,00)</t>
  </si>
  <si>
    <t>Arbitragem (CONTRATO)</t>
  </si>
  <si>
    <t>Olimpíadas Universitárias</t>
  </si>
  <si>
    <t>Outubro</t>
  </si>
  <si>
    <t>Equipe de segurança (CONTRATO)</t>
  </si>
  <si>
    <t>Equipe médica (CONTRATO)</t>
  </si>
  <si>
    <t>Delegados de partida (7 delegados) (CONTRATO)</t>
  </si>
  <si>
    <t>Premiação (CONTRATO)</t>
  </si>
  <si>
    <t xml:space="preserve">Sonorização (abertura, atletismo, natação, judô, encerramento e premiação) </t>
  </si>
  <si>
    <t>Materiais esportivos (bola de tênis de campo) (CONTRATO)</t>
  </si>
  <si>
    <t>Enfermeiros socorristas</t>
  </si>
  <si>
    <t>LIMPEZA</t>
  </si>
  <si>
    <t>Limpeza (CONTRATO)</t>
  </si>
  <si>
    <t>MATERIAL</t>
  </si>
  <si>
    <t>Tintas para marcação do campo de futebol</t>
  </si>
  <si>
    <t>Pilhas para pistola de partida do Atletismo</t>
  </si>
  <si>
    <t xml:space="preserve">ÔNIBUS </t>
  </si>
  <si>
    <t>210976/2019</t>
  </si>
  <si>
    <t>PROCESSO MÃE :  23117.077897/2019-76</t>
  </si>
  <si>
    <t>Setembro</t>
  </si>
  <si>
    <t>210957/2019</t>
  </si>
  <si>
    <t>210977/2019</t>
  </si>
  <si>
    <t>210962/2019</t>
  </si>
  <si>
    <t>211773/2019</t>
  </si>
  <si>
    <t>PROCESSO: 23117.085665/2019-91</t>
  </si>
  <si>
    <t>210942/2019</t>
  </si>
  <si>
    <t>210947/2019</t>
  </si>
  <si>
    <t>210951/2019</t>
  </si>
  <si>
    <t>210952/2019</t>
  </si>
  <si>
    <t>210945/2019</t>
  </si>
  <si>
    <t>210950/2019</t>
  </si>
  <si>
    <t>211728/2019</t>
  </si>
  <si>
    <t>211762/2019</t>
  </si>
  <si>
    <t>211900/2019</t>
  </si>
  <si>
    <t>212572/2019</t>
  </si>
  <si>
    <t>PROCESSO AVULSO - 23117.091339/2019-13</t>
  </si>
  <si>
    <t>212580/2019</t>
  </si>
  <si>
    <t>PROCESSO AVULSO - 23117.091424/2019-81</t>
  </si>
  <si>
    <t>211899/2019</t>
  </si>
  <si>
    <t>210948/2019</t>
  </si>
  <si>
    <t>211724/2019</t>
  </si>
  <si>
    <t>211758/2019</t>
  </si>
  <si>
    <t>210964/2019</t>
  </si>
  <si>
    <t>210968/2019</t>
  </si>
  <si>
    <t>210965/2019</t>
  </si>
  <si>
    <t>211760/2019</t>
  </si>
  <si>
    <t>211910/2019</t>
  </si>
  <si>
    <t>211911/2019</t>
  </si>
  <si>
    <t>210969/2019</t>
  </si>
  <si>
    <t>210967/2019</t>
  </si>
  <si>
    <t>210970/2019</t>
  </si>
  <si>
    <t>210971/2019</t>
  </si>
  <si>
    <t>211754/2019</t>
  </si>
  <si>
    <t>210954/2019</t>
  </si>
  <si>
    <t>210972/2019</t>
  </si>
  <si>
    <t>212574/2019</t>
  </si>
  <si>
    <t>PROCESSO AVULSO - 23117.091372/2019-43</t>
  </si>
  <si>
    <t>211770/2019</t>
  </si>
  <si>
    <t>211914/2019</t>
  </si>
  <si>
    <t>212582/2019</t>
  </si>
  <si>
    <t>PROCESSO AVULSO - 23117.091431/2019-83</t>
  </si>
  <si>
    <t>211756/2019</t>
  </si>
  <si>
    <t>210973/2019</t>
  </si>
  <si>
    <t>CAMINHÃO BAÚ</t>
  </si>
  <si>
    <t>211140/2019</t>
  </si>
  <si>
    <t>PROCESSO ÚNICO: 23117.078652/2019-66</t>
  </si>
  <si>
    <t>211143/2019</t>
  </si>
  <si>
    <t>AMBULÂNCIAS</t>
  </si>
  <si>
    <t>210587/2019</t>
  </si>
  <si>
    <t>23117.078554/2019-29</t>
  </si>
  <si>
    <t>211142/2019</t>
  </si>
  <si>
    <t>210600/2019</t>
  </si>
  <si>
    <t>211727/2019</t>
  </si>
  <si>
    <t>210598/2019</t>
  </si>
  <si>
    <t>211141/2019</t>
  </si>
  <si>
    <t>210581/2019</t>
  </si>
  <si>
    <t>210597/2019</t>
  </si>
  <si>
    <t>210586/2019</t>
  </si>
  <si>
    <t>210603/2019</t>
  </si>
  <si>
    <t>210604/2019</t>
  </si>
  <si>
    <t>210591/2019</t>
  </si>
  <si>
    <t>210602/2019</t>
  </si>
  <si>
    <t>210595/2019</t>
  </si>
  <si>
    <t>210599/2019</t>
  </si>
  <si>
    <t>210589/2019</t>
  </si>
  <si>
    <t>210590/2019</t>
  </si>
  <si>
    <t>210592/2019</t>
  </si>
  <si>
    <t>210596/2019</t>
  </si>
  <si>
    <t>210601/2019</t>
  </si>
  <si>
    <t>PENDENTE Nº NF.</t>
  </si>
  <si>
    <t>Mês para a Vida - Setembro Amarelo</t>
  </si>
  <si>
    <t>PASSAGENS /DIÁRIAS</t>
  </si>
  <si>
    <t>PASSAGENS/DIÁRIAS</t>
  </si>
  <si>
    <t>SCDP 03450/19</t>
  </si>
  <si>
    <t xml:space="preserve">Passagem aérea PCDP 03450/19 - Proposto: Susan Andrews (vinda e retorno) + diárias - 23117.075963/2019-73 </t>
  </si>
  <si>
    <t>211172/2019</t>
  </si>
  <si>
    <t>23117.083482/2019-31</t>
  </si>
  <si>
    <t>210188/2019</t>
  </si>
  <si>
    <t>23117.075974/2019-53</t>
  </si>
  <si>
    <t>213627/2019</t>
  </si>
  <si>
    <t>23117.092710/2019-64</t>
  </si>
  <si>
    <t>FAE - 2º Sem</t>
  </si>
  <si>
    <t>Novembro</t>
  </si>
  <si>
    <t>213624/2019</t>
  </si>
  <si>
    <t>23117.092711/2019-17</t>
  </si>
  <si>
    <t>213787/2019</t>
  </si>
  <si>
    <t>213629/2019</t>
  </si>
  <si>
    <t>23117.092707/2019-41</t>
  </si>
  <si>
    <t>213786/2019</t>
  </si>
  <si>
    <t>207192/2019</t>
  </si>
  <si>
    <t>MÊS DA IGUALDADE - GRUPO DE TEATRO DE VIÉS 23117.058107/2019-53</t>
  </si>
  <si>
    <t>Mês da Igualdade</t>
  </si>
  <si>
    <t>PASSAGENS E DIÁRIAS</t>
  </si>
  <si>
    <t>SCDP 004341/19</t>
  </si>
  <si>
    <t>ACACIO SIDINEI ALMEIDA SANTOS (PASSAGENS AÉREAS/DIÁRIAS) 23117.090096/2019-04</t>
  </si>
  <si>
    <t>215126/2019</t>
  </si>
  <si>
    <t>MÊS DA IGUALDADE - MONTE CARMELO / PATOS DE MINAS 23117.090084/2019-71</t>
  </si>
  <si>
    <t>213866/2019</t>
  </si>
  <si>
    <t>MÊS DA IGUALDADE - 23117.090081/2019-38</t>
  </si>
  <si>
    <t>215008/2019</t>
  </si>
  <si>
    <t>MÊS DA IGUALDADE - MONTE CARMELO - 23117.099306/2019-11</t>
  </si>
  <si>
    <t>215010/2019</t>
  </si>
  <si>
    <t>MÊS DA IGUALDADE - GRAÇA DO ACHE  23117.090083/2019-27</t>
  </si>
  <si>
    <t>215007/2019</t>
  </si>
  <si>
    <t>MÊS DA IGUALDADE - GRAÇA DO ACHE - 23117.090077/2019-70</t>
  </si>
  <si>
    <t>GRÁFICA</t>
  </si>
  <si>
    <t>CARTAZES</t>
  </si>
  <si>
    <t>100 CARTAZES A3 4X0 CORES PAPEL COUCHE 115G.</t>
  </si>
  <si>
    <t>DIVERSOS</t>
  </si>
  <si>
    <t>TENDAS PEQUENAS 3MX3M</t>
  </si>
  <si>
    <t>MURO MÓVEL DE ESCALADA - DIÁRIAS</t>
  </si>
  <si>
    <t>ARBITRAGEM AMISTOSOS MONTE CARMELO</t>
  </si>
  <si>
    <t>MESA DE FRUTAS MONTE CARMELO</t>
  </si>
  <si>
    <t>PREMIAÇÃO - MEDALHAS E TROFÉUS MONTE CARMELO</t>
  </si>
  <si>
    <t>PASSAGENS</t>
  </si>
  <si>
    <t>PALESTRANTE PARA MEDIAR RODA DE CONVERSA LGBT RESPEITO NO ESPORTE</t>
  </si>
  <si>
    <t>PROJEÇÃO E IMAGEM</t>
  </si>
  <si>
    <t>1 NOTEBOOK, 1 MICROFONE AURICULA, 2 MICROFONES SEM FIO, 1 PROJETOR, 1 TELÃO 100" COM TRIPÉ, 2 TVS DE 55' COM PEDESTAIS, UM OPERADOR TECNICO, 10 PEDESTAIS PARA BANNER</t>
  </si>
  <si>
    <t xml:space="preserve">183576/2018 </t>
  </si>
  <si>
    <t xml:space="preserve">viagem Patos de Minas/Uberlândia GMF-7708 - renult/master  23/04/2018 05:30 à 23/04/2018 20:40  eur/pas/microonibus - Camioneta / Van  EFETIVADA 463 km rodado RVV: 183576/2018 </t>
  </si>
  <si>
    <t>183575/2018</t>
  </si>
  <si>
    <t>viagem Ituiutaba/Uberlândia-MG GMF-7818 - RENAULT/MASTER FUR L3H2  23/04/2018 07:00 à 23/04/2018 09:00 - Camioneta / Van EFETIVADA 141 km rodados RVV 183575/2018</t>
  </si>
  <si>
    <t>183577/2018</t>
  </si>
  <si>
    <t>viagem Monte Carmelo-MG/Uberlândia-MG GMF-7710 - pas/microonibos/renaut/master  23/04/2018 07:00 às 23/04/2018 19:43 eur vipl3 - Camioneta / Van EFETIVADA 252 km rodados  RVV 183577/2018</t>
  </si>
  <si>
    <t>Manhã: - 30 (trinta) saladas de fruta 113,10 - 02KG (dois) bolos de cenoura com cobertura de chocolate 43,88 - 02 kg (dois quilogramas) de enroladinho goiano 76,54 - 1,5 kg (um quilograma e meio) de pão de queijo 41,07 - 05 litros de suco de laranja 39,90 - 04 refrigerantes (2 guaraná - 2 coca-cola) 30,40 Valor R$: 344,89 /Tarde: - 02 KG (dois) bolos de coco 43,88 - 02 kg (dois quilogramas) de enroladinho de queijo 76,54 - 1,5 kg (um quilograma e meio) de coxinha 57,40 - 05 litros de suco de laranja 39,90 - 04 refrigerantes (2 guaraná - 2 coca-cola) 30,40 Valor R$: 248,12</t>
  </si>
  <si>
    <t>192315/2018</t>
  </si>
  <si>
    <t>viagem Uberlândia/Ituiutaba-MG GMF-5108 - MARCOPOLO/VOLARE W8 - 18/10/2018 07:00 às 18/10/2018 09:20
Micro-ônibus EFETIVADA 49,00 km rodados R$ 130,83 RVV 192315/2018</t>
  </si>
  <si>
    <t>192316/2018</t>
  </si>
  <si>
    <t>viagem Uberlândia/Ituiutaba-MG CCC-0000 - CARRO - Automóvel EFETIVADA  307,00 km rodados R$ 567,95 18/10/2018 18:00 18/10/2018 22:30 RVV: 192316/2018</t>
  </si>
  <si>
    <t>192318/2018</t>
  </si>
  <si>
    <t>viagem Uberlândia/Patos de Minas-MG MMM-6666 - micro - Micro-ônibus EFETIVADA 532,00 km rodados R$ 1.420,44 17/10/2018 23:00 à 18/10/2018 12:30 RVV:192318/2018</t>
  </si>
  <si>
    <t>192320/2018</t>
  </si>
  <si>
    <t>viagem Uberlândia/Patos de Minas-MG VVV-5252 - van - Camioneta / Van CANCELADA 0,00 0,00 0,00 18/10/2018 18:00 19/10/2018 10:00 192320/2018</t>
  </si>
  <si>
    <t>193597/2018</t>
  </si>
  <si>
    <t>viagem Uberlândia-MG/Monte Carmelo-MG MMM-0015 - Micro-ônibus - Micro-ônibus EFETIVADA  233,00km rodado R$ 622,11 18/10/2018 18:00 à 18/10/2018 21:00 RVV:193597/2018</t>
  </si>
  <si>
    <t>LANCHES PROVARE manhã do dia 18/10 - FAE 2º semestre - SEI 23117.073370/2018-91 -                   LANCHE MANHÃ
60 SALADAS DE FRUTA 200ML
3 KG DE PÃO DE QUEIJO
1,5 KG BROA DE FUBA
VALOR TOTAL: R$ 367,29</t>
  </si>
  <si>
    <t xml:space="preserve">LANCHES PROVARE tarde do dia 18/10 - FAE 2º semestre - SEI 23117.073370/2018-91    -           LANCHE TARDE
1,5 KG BOLO DE CENOURA
2 KG PASTEL DE QUEIJO
2,5 MINI SANDUÍCHE
9 SUCO (LARANJA, UVA, CAJU)
8 REFRIGERANTES
VALOR TOTAL: R$ 357,55
</t>
  </si>
  <si>
    <t>CAMISETAS TAMANHOS DIVERSOS.</t>
  </si>
  <si>
    <t>BANNERS</t>
  </si>
  <si>
    <t>4 banners (7 cópias de cada) - relatório SG unificou os valores em um só.</t>
  </si>
  <si>
    <t>Camisetas com a logo do evento Maio da Diversidade.</t>
  </si>
  <si>
    <t>184490/2018</t>
  </si>
  <si>
    <t>23117.029983/2018-91 - 04/05 Uberlândia /Monte Carmelo /Uberlândia - 240 km rodado</t>
  </si>
  <si>
    <t>184553/2018</t>
  </si>
  <si>
    <t>23117.025603/2018-40 - 10/05  Uberlândia/Monte Carmelo/Uberlândia - 238 km rodado</t>
  </si>
  <si>
    <t>184626/2018</t>
  </si>
  <si>
    <t>23117.031312/2018-91 - 14/05 - Ituiutaba/Monte Carmelo/Ituiutaba - 536 km rodado</t>
  </si>
  <si>
    <t>184559/2018</t>
  </si>
  <si>
    <t>23117.028985/2018-63 - 14/05 - Uberlândia/Monte Carmelo/Uberlândia - 342 km rodado</t>
  </si>
  <si>
    <t>184593/2018</t>
  </si>
  <si>
    <t xml:space="preserve"> 23117.030050/2018-47 - 15/05 - Uberlândia/Ituiutaba/Uberlândia - 305 km rodado</t>
  </si>
  <si>
    <t>184958/2018</t>
  </si>
  <si>
    <t>23117.032064/2018-03 - 16/05 - Uberlândia/Patos de Minas/Uberlândia - 445 km rodado - quilometragem de uma camionete.</t>
  </si>
  <si>
    <t>184747/2018</t>
  </si>
  <si>
    <t>23117.017613/2018-10 - 25/05 - Uberlândia/Ituiutaba/Uberlândia - 16 km rodado (processo com e-mail de cancelamento anexo de autoria do Klênio - não foi visualizado e o motorista foi até o local de embarque acreditando que a viagem aconteceria?)</t>
  </si>
  <si>
    <t>KAIO SOUZA LEMOS (Francisca Valônia Souza
Lemos) -  Fortaleza (CE) / Uberlândia (MG) - 14/05/2018 22:10h
PCDP: 001390/18  SEI 23117.031831/2018-59</t>
  </si>
  <si>
    <t>KAIO SOUZA LEMOS (Francisca Valônia Souza Lemos) -  Uberlândia (MG) / Fortaleza (CE) - 17/05/2018 06:00h PCDP: 001390/18  SEI 23117.031831/2018-59</t>
  </si>
  <si>
    <t>LARISSA RESENDE MOREIRA - São Paulo (SP) / Uberlândia (MG) -  14/05/2018 12:30h
PCDP de número 001389/18 SEI 23117.031829/2018-80</t>
  </si>
  <si>
    <t>LARISSA RESENDE MOREIRA - Uberlândia (MG) / São Paulo (SP) - 16/05/2018 20:20h PCDP de número 001389/18 SEI 23117.031829/2018-80</t>
  </si>
  <si>
    <t xml:space="preserve">MARCOS AURÉLIO MÁXIMO PRADO - Belo Horizonte (MG) / Uberlândia (MG) - 15/05/2018 21:40h
PCDP 001332/18 SEI 23117.029454/2018-98
</t>
  </si>
  <si>
    <t>MARCOS AURÉLIO MÁXIMO PRADO -  Uberlândia (MG) / Belo Horizonte (MG) - 18/05/2018 19:45h
(alterou o retorno para 21/05 se responsabilizando por quaisquer gastos adicionais). PCDP 001332/18  SEI 23117.029454/2018-98</t>
  </si>
  <si>
    <t xml:space="preserve">THAIS FERRINI GUISASOLA -  São Paulo (SP) / Uberlândia (MG) - 14/05/2018 12:30h -  PCDP de número 001391/18 SEI - 23117.031774/2018-16 </t>
  </si>
  <si>
    <t>THAIS FERRINI GUISASOLA -   Uberlândia (MG) / São Paulo (SP) - 16/05/2018 20:20h PCDP de número 001391/18 SEI - 23117.031774/2018-16</t>
  </si>
  <si>
    <t>MARCO AURELIO MAXIMO PRADO - PCDP 001332/18  SEI 23117.029454/2018-98</t>
  </si>
  <si>
    <t xml:space="preserve">THAIS FERRINI GUISASOLA - CPF: 360.323.278-09 E LARISSA RESENDE MOREIRA - CPF: 094.722.546-32 EMP:2016NE803464
 SEI: 23117.031867/2018-32 - 00381/2018/PROEX
</t>
  </si>
  <si>
    <t>THAIS FERRINI GUISASOLA - CPF: 360.323.278-09 E LARISSA RESENDE MOREIRA - CPF: 094.722.546-32 EMP: 2016NE803464  SEI: 23117.031867/2018-32 O 00392/2018/PROEX</t>
  </si>
  <si>
    <t>KAIO SOUZA LEMOS( FRANCISCA VALÔNIA SOUZA LEMOS - CPF: 630.633.283-91 EMP:2016NE803464  SEI: 23117.031913/2018-01 O 00382/2018/PROEX</t>
  </si>
  <si>
    <t>14/05/18 - campus Santa Mônica - DIPAE - tarde - 60 pessoas</t>
  </si>
  <si>
    <t>15/05/18 - campus Pontal - DIPAE - manhã - 60 pessoas</t>
  </si>
  <si>
    <t>15/05/18 - campus Umuarama - DIPAE - noite - 60 pessoas</t>
  </si>
  <si>
    <t>17/05/18 - campus Educação Física - 30 pessoas</t>
  </si>
  <si>
    <t>17/05/18 - campus Santa Mônica - noite - Coffee Break - 60 pessoas</t>
  </si>
  <si>
    <t>Kit com 03 microfones com fio SM58 Shure,linha profissional com pedestais + 03 cabos
 compatíveis para microfones com saída P10 de 10 metros para o encerramento do evento</t>
  </si>
  <si>
    <t>Divulgação realizada por arquivo eletrônico através das redes sociais.</t>
  </si>
  <si>
    <t>REEMBOLSO</t>
  </si>
  <si>
    <t>JAIR IZAIAS KAPPANN - Trecho: Londrina (PR) - Monte Alegre (MG) *SEI:23117.038742/2018-33 (Empresa Rotas de Viação do Triangulo LTDA) Embarque em 19/06/2018 às 22:15</t>
  </si>
  <si>
    <t>JAIR IZAIAS KAPPANN - Trecho: Itumbiara (GO) - Uberlândia (MG) *SEI:23117.038742/2018-33 (Empresa Rotas de Viação do Triangulo LTDA) Embarque em 20/06/2018 às 08:55</t>
  </si>
  <si>
    <t>JAIR IZAIAS KAPPANN - Trecho: Uberlândia (MG) - Itumbiara (GO) *SEI:23117.038742/2018-33 (Empresa Rotas de Viação do Triangulo LTDA) Embarque em 21/06/2018 às 20:30</t>
  </si>
  <si>
    <t>JAIR IZAIAS KAPPANN - Trecho: Monte Alegre de Minas (MG) - Londrina (PR) *SEI:23117.038742/2018-33 (Empresa Rotas de Viação do Triangulo LTDA) Embarque em 21/06/2018 às 22:35</t>
  </si>
  <si>
    <t>JAIR IZAIAS KAPPANN - PCDP 002053/18 SEI 23117.038742/2018-33, Comprovante SEI: 0529447</t>
  </si>
  <si>
    <t>Lanches dos dias 06, 07 e 08 de junho - As 16h00min Lanche para 50 pessoas- Bloco 5R.
 Aos cuidados: Viviane e Juscelino. (PROVARE)</t>
  </si>
  <si>
    <t>Lanche do Dia 18/06/2018 As 08h00min – BLOCO 5S Aos cuidados: Fabiola, Daniela e/ou Valeria. (PROVARE)</t>
  </si>
  <si>
    <t>Lanche do Dia 27/06/2018 As 08h00min IDA para Pontal Lanche para 60 pessoas – Auditório 1 Aos cuidados: Polyana. (PROVARE)</t>
  </si>
  <si>
    <t>Banners DISAU</t>
  </si>
  <si>
    <t>Faixas 3X1m, 4X0cores, lona, acabamento com 8 ilhós</t>
  </si>
  <si>
    <t>Cartazes , A3, 4X0 cores, papel couche 115g</t>
  </si>
  <si>
    <t>Cartazes de identificação das tendas</t>
  </si>
  <si>
    <t>Esteira YOGA 34m</t>
  </si>
  <si>
    <t>Tendas</t>
  </si>
  <si>
    <t>Torneio Cheerleading - passagem Davi</t>
  </si>
  <si>
    <t>Torneio Cheerleading - passagem Felipe</t>
  </si>
  <si>
    <t>Torneio Cheerleading - passagem Olivia</t>
  </si>
  <si>
    <t>Arbitragem completa</t>
  </si>
  <si>
    <t>Premiação completa: Troféus e medalhas (1º, 2º e 3º)</t>
  </si>
  <si>
    <t>Segurança</t>
  </si>
  <si>
    <t>Enfermeiro socorrista</t>
  </si>
  <si>
    <t>SONORIZAÇÃO PARA ATENDER PALESTRAS E ATRAÇÕESMUSICAIS DAS EQUIPES:</t>
  </si>
  <si>
    <t>Banner e números de peito</t>
  </si>
  <si>
    <t>Arbitragem</t>
  </si>
  <si>
    <t>Materiais esportivos (bola de tênis de campo)</t>
  </si>
  <si>
    <t>Premiação</t>
  </si>
  <si>
    <t>Equipe médica</t>
  </si>
  <si>
    <t>Delegados de partida (7 delegados)</t>
  </si>
  <si>
    <t>Equipe de segurança</t>
  </si>
  <si>
    <t>Placas atletas destaque</t>
  </si>
  <si>
    <t>Confecção de camisetas</t>
  </si>
  <si>
    <t>Locação quadras de Tênis</t>
  </si>
  <si>
    <t>Limpeza</t>
  </si>
  <si>
    <t>Placas de identificação das delegações</t>
  </si>
  <si>
    <t>Mestre de cerimônia</t>
  </si>
  <si>
    <t>Medicamentos</t>
  </si>
  <si>
    <t>Transportes</t>
  </si>
  <si>
    <t>Lanches</t>
  </si>
  <si>
    <t>Sonorização (abertura, atletismo, natação, judô, encerramento e premiação)</t>
  </si>
  <si>
    <t>Transporte palestrante Campus Monte Carmelo</t>
  </si>
  <si>
    <t>Transporte palestrante Campus Patos de Minas – Psicólogo Leonardo</t>
  </si>
  <si>
    <t>Transporte palestrante Campus Uberlândia (CVV)</t>
  </si>
  <si>
    <t>Transporte palestrante Campus Ituiutaba (CVV)</t>
  </si>
  <si>
    <t>Transporte palestrante Campus Ituiutaba - Psicólogo Leonardo</t>
  </si>
  <si>
    <t>Transporte palestrante Campus Patos de Minas (CVV)</t>
  </si>
  <si>
    <t>Passagem aérea – Palestrante Rachel UERJ</t>
  </si>
  <si>
    <t>Passagem aérea – Palestrante Deise UERJ</t>
  </si>
  <si>
    <t>Passagem aérea – Palestrante Camila USP</t>
  </si>
  <si>
    <t>Diária Palestrante Rachel UERJ</t>
  </si>
  <si>
    <t>Diária Palestrante Deise UERJ</t>
  </si>
  <si>
    <t>Diária Palestrante Camila USP</t>
  </si>
  <si>
    <t>Lanche Uberlândia</t>
  </si>
  <si>
    <t>Lanche Monte Carmelo</t>
  </si>
  <si>
    <t>Lanche Patos de Minas</t>
  </si>
  <si>
    <t>Lanche Ituiutaba</t>
  </si>
  <si>
    <t>Material Geodésica</t>
  </si>
  <si>
    <t>Argila</t>
  </si>
  <si>
    <t>Placa Homenagem - Ituiutaba</t>
  </si>
  <si>
    <t>Recurso Áudio visual</t>
  </si>
  <si>
    <t>Slack line</t>
  </si>
  <si>
    <t>Material Decoração</t>
  </si>
  <si>
    <t>Uberlândia/Ituiutaba-MG GMF-7711 - pas/automovel renault/logan CANCELADA 0,00 0,00 0,00 27/11/2018 07:00 27/11/2018 17:00 192558/2018 expr 16 m - Automóvel</t>
  </si>
  <si>
    <t>viagem Uberlândia-MG/Monte Carmelo-MG GMF-6199 - I/FIAT/SIENA HLX FLEX - CANCELADA 0,00 0,00 0,00 27/11/2018 13:00 27/11/2018 18:00 192565/2018 Automóvel</t>
  </si>
  <si>
    <t>viagem Uberlândia/Patos de Minas-MG GMF-6201 - GM/VECTRA SD EFETIVADA 379.218,00 379.681,00 463,00 R$ 856,55 27/11/2018 13:00 27/11/2018 21:00 192569/2018 EXPRESSION - Automóvel</t>
  </si>
  <si>
    <t>viagem Uberlândia/Ituiutaba-MG GMF-7810 - RENAULT/MASTER FUR L3H2 EFETIVADA 92.208,00 92.525,00 317,00 R$ 776,64 27/11/2018 13:30 27/11/2018 21:00 192539/2018 - Camioneta / Van</t>
  </si>
  <si>
    <t>viagem Uberlândia/Patos de Minas-MG GMF-7810 - RENAULT/MASTER FUR L3H2 EFETIVADA 92.525,00 92.989,00 464,00R$ 1.136,79 28/11/2018 11:30 29/11/2018 01:00 192574/2018 - Camioneta / Van</t>
  </si>
  <si>
    <t>viagem Uberlândia/Patos de Minas-MG GMF-6162 - GM/VECTRA SD CANCELADA 0,00 0,00 0,00 28/11/2018 13:00 28/11/2018 21:00 192581/2018 EXPRESSION - Automóvel</t>
  </si>
  <si>
    <t>viagem Monte Carmelo-MG/Patos de Minas-MG GMF-7710 - pas/microonibos/renaut/master EFETIVADA 88.591,00 88.910,00 319,00 R$ 781,55 28/11/2018 15:11 29/11/2018 00:11 194834/2018 eur vipl3 - Camioneta / Van</t>
  </si>
  <si>
    <t>viagem Uberlândia/Uberlândia-MG GMF-6162 - GM/VECTRA SD EFETIVADA 291.085,00 291.119,00 34,00 R$ 62,90 28/11/2018 19:40 28/11/2018 22:20 195540/2018 EXPRESSION - Automóvel</t>
  </si>
  <si>
    <t>DAGOBERTO JOSÉ FONSECA - Servidor Estadual - Nacional à serviço - período de 25 a 28/11/2018 005067/18</t>
  </si>
  <si>
    <t>DAGOBERTO JOSÉ FONSECA - Servidor Estadual - Nacional à serviço - período de 28 a 28/11/2018 005067/18</t>
  </si>
  <si>
    <t>392870 04/12/2018 51.561.819/0001-69 COOPERATIVA PAULISTA DE TEATRO - PESSOA JURÍDICA - NF 45039 AQUISIÇÃO DE APRESENTACAO DA ATIVIDADE KINESIS Depósito 10431</t>
  </si>
  <si>
    <t>392871 04/12/2018 51.561.819/0001-69 COOPERATIVA PAULISTA DE TEATRO - PESSOA JURÍDICA - NF 45058 AQUISIÇÃO DE APRESENTACAO DA ATIVIDADE KINESIS Depósito 10431</t>
  </si>
  <si>
    <t>Edificações</t>
  </si>
  <si>
    <t>Área (m²)</t>
  </si>
  <si>
    <t>Bloco</t>
  </si>
  <si>
    <t>Energia elétrica</t>
  </si>
  <si>
    <t>Água e esgoto</t>
  </si>
  <si>
    <t>Vigilância</t>
  </si>
  <si>
    <t>Telefonia Fixa</t>
  </si>
  <si>
    <t>Telefonia Móvel</t>
  </si>
  <si>
    <t>Internet</t>
  </si>
  <si>
    <t>Total</t>
  </si>
  <si>
    <t>Centro Esportivo - Santa Mônica (Academia Universitária)</t>
  </si>
  <si>
    <t>Campus Santa Mônica</t>
  </si>
  <si>
    <t>5BSM</t>
  </si>
  <si>
    <t>RU (Provisório) - Santa Mônica</t>
  </si>
  <si>
    <t>5YSM</t>
  </si>
  <si>
    <t>RU (antigo)* Cozinha emprestada ao Hospital Universtiário</t>
  </si>
  <si>
    <t>1WSM</t>
  </si>
  <si>
    <t>Câmara fria (RU antigo)</t>
  </si>
  <si>
    <t>3USM</t>
  </si>
  <si>
    <t>Centro de Convivência - Santa Mônica</t>
  </si>
  <si>
    <t>5NSM</t>
  </si>
  <si>
    <t>PROAE Reitoria</t>
  </si>
  <si>
    <t>3PSM</t>
  </si>
  <si>
    <t>DIASE/DIPAE/DISAU</t>
  </si>
  <si>
    <t>3ESM</t>
  </si>
  <si>
    <t>Ginásio Poliesportivo/Palco - Educa</t>
  </si>
  <si>
    <t>Centro Esportivo - Educa (DIESU)</t>
  </si>
  <si>
    <t>1CED</t>
  </si>
  <si>
    <t>Ginásio de Voleibol - Educa</t>
  </si>
  <si>
    <t>1DED</t>
  </si>
  <si>
    <t>Quadra coberta - Educa</t>
  </si>
  <si>
    <t>1IED</t>
  </si>
  <si>
    <t>Ginásio de Tênis - Educa</t>
  </si>
  <si>
    <t>1JED</t>
  </si>
  <si>
    <t>Ginásio Ginástica Olímpica - Educa</t>
  </si>
  <si>
    <t>1KED</t>
  </si>
  <si>
    <t>Piscina Térmica 1 - Educa</t>
  </si>
  <si>
    <t>1LED</t>
  </si>
  <si>
    <t>Piscina Térmica 2 - Educa + Depósito - Educa</t>
  </si>
  <si>
    <t>1MED</t>
  </si>
  <si>
    <t>Bloco 10 - Educa</t>
  </si>
  <si>
    <t>1 OED</t>
  </si>
  <si>
    <t>Campo de Futebol</t>
  </si>
  <si>
    <t>Centro Esportivo - Umuarama (Academia Universitária)</t>
  </si>
  <si>
    <t>Campus Umuarama</t>
  </si>
  <si>
    <t>6VJU</t>
  </si>
  <si>
    <t>RU - Umuarama</t>
  </si>
  <si>
    <t>2WJU</t>
  </si>
  <si>
    <t>Centro de Convivência - Umuarama</t>
  </si>
  <si>
    <t xml:space="preserve">Quadra </t>
  </si>
  <si>
    <t>6GJU</t>
  </si>
  <si>
    <t>Moradia Estudantil</t>
  </si>
  <si>
    <t>1JCA</t>
  </si>
  <si>
    <t>RU - Pontal</t>
  </si>
  <si>
    <t>Campus Pontal</t>
  </si>
  <si>
    <t>1ACP</t>
  </si>
  <si>
    <t>Academia Pontal (Container)</t>
  </si>
  <si>
    <t>Salas Diase/Diase e Dipae</t>
  </si>
  <si>
    <t>1CCP</t>
  </si>
  <si>
    <t>RU - Glória</t>
  </si>
  <si>
    <t>Campus Glória</t>
  </si>
  <si>
    <t>1BCG</t>
  </si>
  <si>
    <t>RU - Monte Carmelo</t>
  </si>
  <si>
    <t>Campus Monte Carmelo</t>
  </si>
  <si>
    <t>1BMC</t>
  </si>
  <si>
    <t>Sesi - Monte Carmelo</t>
  </si>
  <si>
    <t>Salas Diase/Disau</t>
  </si>
  <si>
    <t>Salas Diase/Disau - Palácio</t>
  </si>
  <si>
    <t>Campus Patos de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</si>
</sst>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&quot;-R$&quot;* #,##0.00_-;_-&quot;R$&quot;* \-??_-;_-@"/>
    <numFmt numFmtId="165" formatCode="&quot;R$&quot;\ #,##0.00"/>
    <numFmt numFmtId="166" formatCode="_-&quot;R$&quot;\ * #,##0.00_-;\-&quot;R$&quot;\ * #,##0.00_-;_-&quot;R$&quot;\ * &quot;-&quot;??_-;_-@"/>
    <numFmt numFmtId="167" formatCode="_-[$R$-416]* #,##0.00_-;\-[$R$-416]* #,##0.00_-;_-[$R$-416]* &quot;-&quot;??_-;_-@_-"/>
    <numFmt numFmtId="168" formatCode="_-&quot;R$&quot;* #,##0.00_-;&quot;-R$&quot;* #,##0.00_-;_-&quot;R$&quot;* \-??_-;_-@_-"/>
    <numFmt numFmtId="169" formatCode="_-[$R$-416]* #,##0.00_-;\-[$R$-416]* #,##0.00_-;_-[$R$-416]* \-??_-;_-@_-"/>
    <numFmt numFmtId="170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scheme val="minor"/>
    </font>
    <font>
      <sz val="12"/>
      <name val="Calibri"/>
      <family val="2"/>
      <charset val="1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BDD7EE"/>
        <bgColor rgb="FFBDD7EE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133">
    <xf numFmtId="0" fontId="0" fillId="0" borderId="0" xfId="0"/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3" fillId="0" borderId="0" xfId="3" applyFont="1" applyAlignment="1"/>
    <xf numFmtId="0" fontId="4" fillId="0" borderId="4" xfId="3" applyFont="1" applyBorder="1"/>
    <xf numFmtId="0" fontId="4" fillId="0" borderId="5" xfId="3" applyFont="1" applyBorder="1"/>
    <xf numFmtId="164" fontId="4" fillId="0" borderId="6" xfId="3" applyNumberFormat="1" applyFont="1" applyBorder="1" applyAlignment="1">
      <alignment vertical="center"/>
    </xf>
    <xf numFmtId="164" fontId="4" fillId="0" borderId="6" xfId="3" applyNumberFormat="1" applyFont="1" applyBorder="1"/>
    <xf numFmtId="1" fontId="4" fillId="0" borderId="6" xfId="3" applyNumberFormat="1" applyFont="1" applyBorder="1"/>
    <xf numFmtId="165" fontId="4" fillId="0" borderId="6" xfId="3" applyNumberFormat="1" applyFont="1" applyBorder="1" applyAlignment="1">
      <alignment vertical="center"/>
    </xf>
    <xf numFmtId="165" fontId="4" fillId="0" borderId="6" xfId="3" applyNumberFormat="1" applyFont="1" applyBorder="1"/>
    <xf numFmtId="0" fontId="4" fillId="0" borderId="6" xfId="3" applyFont="1" applyBorder="1"/>
    <xf numFmtId="166" fontId="4" fillId="0" borderId="5" xfId="3" applyNumberFormat="1" applyFont="1" applyBorder="1"/>
    <xf numFmtId="164" fontId="4" fillId="0" borderId="5" xfId="3" applyNumberFormat="1" applyFont="1" applyBorder="1"/>
    <xf numFmtId="1" fontId="4" fillId="0" borderId="5" xfId="3" applyNumberFormat="1" applyFont="1" applyBorder="1"/>
    <xf numFmtId="0" fontId="4" fillId="0" borderId="3" xfId="3" applyFont="1" applyFill="1" applyBorder="1" applyAlignment="1">
      <alignment horizontal="center"/>
    </xf>
    <xf numFmtId="0" fontId="4" fillId="0" borderId="5" xfId="3" applyFont="1" applyBorder="1" applyAlignment="1">
      <alignment horizontal="center"/>
    </xf>
    <xf numFmtId="164" fontId="4" fillId="0" borderId="6" xfId="3" applyNumberFormat="1" applyFont="1" applyFill="1" applyBorder="1"/>
    <xf numFmtId="0" fontId="3" fillId="0" borderId="5" xfId="3" applyFont="1" applyBorder="1"/>
    <xf numFmtId="0" fontId="4" fillId="0" borderId="7" xfId="3" applyFont="1" applyBorder="1"/>
    <xf numFmtId="0" fontId="4" fillId="0" borderId="8" xfId="3" applyFont="1" applyBorder="1"/>
    <xf numFmtId="164" fontId="4" fillId="0" borderId="9" xfId="3" applyNumberFormat="1" applyFont="1" applyBorder="1" applyAlignment="1">
      <alignment horizontal="center" vertical="center" wrapText="1"/>
    </xf>
    <xf numFmtId="164" fontId="4" fillId="0" borderId="9" xfId="3" applyNumberFormat="1" applyFont="1" applyBorder="1" applyAlignment="1">
      <alignment vertical="center"/>
    </xf>
    <xf numFmtId="164" fontId="4" fillId="0" borderId="9" xfId="3" applyNumberFormat="1" applyFont="1" applyFill="1" applyBorder="1"/>
    <xf numFmtId="164" fontId="4" fillId="0" borderId="9" xfId="3" applyNumberFormat="1" applyFont="1" applyBorder="1"/>
    <xf numFmtId="164" fontId="4" fillId="0" borderId="8" xfId="3" applyNumberFormat="1" applyFont="1" applyBorder="1"/>
    <xf numFmtId="0" fontId="3" fillId="0" borderId="8" xfId="3" applyFont="1" applyBorder="1"/>
    <xf numFmtId="164" fontId="4" fillId="0" borderId="6" xfId="3" applyNumberFormat="1" applyFont="1" applyFill="1" applyBorder="1" applyAlignment="1">
      <alignment horizontal="center" vertical="center" wrapText="1"/>
    </xf>
    <xf numFmtId="164" fontId="4" fillId="0" borderId="5" xfId="3" applyNumberFormat="1" applyFont="1" applyBorder="1" applyAlignment="1">
      <alignment horizontal="center" vertical="center" wrapText="1"/>
    </xf>
    <xf numFmtId="164" fontId="4" fillId="0" borderId="6" xfId="3" applyNumberFormat="1" applyFont="1" applyFill="1" applyBorder="1" applyAlignment="1">
      <alignment vertical="center"/>
    </xf>
    <xf numFmtId="164" fontId="4" fillId="0" borderId="5" xfId="3" applyNumberFormat="1" applyFont="1" applyBorder="1" applyAlignment="1">
      <alignment vertical="center"/>
    </xf>
    <xf numFmtId="0" fontId="4" fillId="0" borderId="10" xfId="3" applyFont="1" applyBorder="1"/>
    <xf numFmtId="0" fontId="4" fillId="0" borderId="11" xfId="3" applyFont="1" applyBorder="1"/>
    <xf numFmtId="164" fontId="4" fillId="0" borderId="12" xfId="3" applyNumberFormat="1" applyFont="1" applyBorder="1" applyAlignment="1">
      <alignment vertical="center"/>
    </xf>
    <xf numFmtId="164" fontId="4" fillId="0" borderId="12" xfId="3" applyNumberFormat="1" applyFont="1" applyFill="1" applyBorder="1" applyAlignment="1">
      <alignment horizontal="center" vertical="center" wrapText="1"/>
    </xf>
    <xf numFmtId="164" fontId="4" fillId="0" borderId="12" xfId="3" applyNumberFormat="1" applyFont="1" applyBorder="1"/>
    <xf numFmtId="164" fontId="4" fillId="0" borderId="12" xfId="3" applyNumberFormat="1" applyFont="1" applyBorder="1" applyAlignment="1">
      <alignment horizontal="center" vertical="center" wrapText="1"/>
    </xf>
    <xf numFmtId="164" fontId="4" fillId="0" borderId="11" xfId="3" applyNumberFormat="1" applyFont="1" applyBorder="1" applyAlignment="1">
      <alignment horizontal="center" vertical="center" wrapText="1"/>
    </xf>
    <xf numFmtId="164" fontId="4" fillId="0" borderId="11" xfId="3" applyNumberFormat="1" applyFont="1" applyBorder="1"/>
    <xf numFmtId="0" fontId="3" fillId="0" borderId="11" xfId="3" applyFont="1" applyBorder="1"/>
    <xf numFmtId="164" fontId="4" fillId="0" borderId="6" xfId="3" applyNumberFormat="1" applyFont="1" applyBorder="1" applyAlignment="1">
      <alignment horizontal="center" vertical="center" wrapText="1"/>
    </xf>
    <xf numFmtId="0" fontId="4" fillId="0" borderId="13" xfId="3" applyFont="1" applyBorder="1"/>
    <xf numFmtId="0" fontId="4" fillId="0" borderId="14" xfId="3" applyFont="1" applyBorder="1"/>
    <xf numFmtId="164" fontId="4" fillId="0" borderId="12" xfId="3" applyNumberFormat="1" applyFont="1" applyFill="1" applyBorder="1" applyAlignment="1">
      <alignment vertical="center"/>
    </xf>
    <xf numFmtId="0" fontId="4" fillId="0" borderId="15" xfId="3" applyFont="1" applyBorder="1"/>
    <xf numFmtId="164" fontId="4" fillId="0" borderId="8" xfId="3" applyNumberFormat="1" applyFont="1" applyBorder="1" applyAlignment="1">
      <alignment horizontal="center" vertical="center" wrapText="1"/>
    </xf>
    <xf numFmtId="164" fontId="4" fillId="0" borderId="16" xfId="3" applyNumberFormat="1" applyFont="1" applyBorder="1" applyAlignment="1">
      <alignment horizontal="center" vertical="center" wrapText="1"/>
    </xf>
    <xf numFmtId="0" fontId="3" fillId="0" borderId="0" xfId="3" applyFont="1" applyFill="1" applyAlignment="1"/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4" fontId="8" fillId="2" borderId="19" xfId="2" applyFont="1" applyFill="1" applyBorder="1" applyAlignment="1" applyProtection="1">
      <alignment horizontal="center" vertical="center"/>
    </xf>
    <xf numFmtId="44" fontId="8" fillId="2" borderId="20" xfId="2" applyFont="1" applyFill="1" applyBorder="1" applyAlignment="1" applyProtection="1">
      <alignment horizontal="center" vertical="center"/>
    </xf>
    <xf numFmtId="44" fontId="8" fillId="2" borderId="21" xfId="2" applyFont="1" applyFill="1" applyBorder="1" applyAlignment="1" applyProtection="1">
      <alignment horizontal="center" vertical="center"/>
    </xf>
    <xf numFmtId="44" fontId="9" fillId="0" borderId="21" xfId="2" applyFont="1" applyFill="1" applyBorder="1" applyAlignment="1">
      <alignment horizontal="center" vertical="center"/>
    </xf>
    <xf numFmtId="1" fontId="11" fillId="0" borderId="23" xfId="2" applyNumberFormat="1" applyFont="1" applyFill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1" fontId="5" fillId="0" borderId="24" xfId="2" applyNumberFormat="1" applyFont="1" applyFill="1" applyBorder="1" applyAlignment="1" applyProtection="1">
      <alignment horizontal="center" vertical="center"/>
    </xf>
    <xf numFmtId="44" fontId="8" fillId="0" borderId="24" xfId="2" applyFont="1" applyFill="1" applyBorder="1" applyAlignment="1" applyProtection="1">
      <alignment horizontal="center" vertical="center"/>
    </xf>
    <xf numFmtId="0" fontId="0" fillId="0" borderId="0" xfId="0" applyFill="1"/>
    <xf numFmtId="167" fontId="9" fillId="0" borderId="21" xfId="2" applyNumberFormat="1" applyFont="1" applyFill="1" applyBorder="1" applyAlignment="1">
      <alignment horizontal="center" vertical="center"/>
    </xf>
    <xf numFmtId="44" fontId="0" fillId="0" borderId="21" xfId="2" applyFont="1" applyBorder="1" applyAlignment="1">
      <alignment vertical="center"/>
    </xf>
    <xf numFmtId="44" fontId="11" fillId="0" borderId="23" xfId="2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4" fontId="0" fillId="0" borderId="21" xfId="2" applyFont="1" applyFill="1" applyBorder="1"/>
    <xf numFmtId="0" fontId="0" fillId="0" borderId="23" xfId="0" applyFill="1" applyBorder="1" applyAlignment="1"/>
    <xf numFmtId="0" fontId="0" fillId="0" borderId="21" xfId="0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44" fontId="0" fillId="0" borderId="0" xfId="2" applyFont="1"/>
    <xf numFmtId="0" fontId="0" fillId="0" borderId="0" xfId="0" applyAlignment="1">
      <alignment horizont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2" borderId="19" xfId="2" applyNumberFormat="1" applyFont="1" applyFill="1" applyBorder="1" applyAlignment="1" applyProtection="1">
      <alignment horizontal="center" vertical="center"/>
    </xf>
    <xf numFmtId="170" fontId="8" fillId="2" borderId="19" xfId="1" applyNumberFormat="1" applyFont="1" applyFill="1" applyBorder="1" applyAlignment="1" applyProtection="1">
      <alignment horizontal="center" vertical="center"/>
    </xf>
    <xf numFmtId="0" fontId="8" fillId="2" borderId="29" xfId="2" applyNumberFormat="1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0" xfId="2" applyNumberFormat="1" applyFont="1"/>
    <xf numFmtId="170" fontId="0" fillId="0" borderId="0" xfId="1" applyNumberFormat="1" applyFont="1"/>
    <xf numFmtId="0" fontId="0" fillId="0" borderId="0" xfId="0" applyFill="1" applyBorder="1"/>
    <xf numFmtId="0" fontId="8" fillId="3" borderId="30" xfId="3" applyFont="1" applyFill="1" applyBorder="1" applyAlignment="1">
      <alignment horizontal="center" vertical="center"/>
    </xf>
    <xf numFmtId="0" fontId="8" fillId="3" borderId="31" xfId="3" applyFont="1" applyFill="1" applyBorder="1" applyAlignment="1">
      <alignment horizontal="center" vertical="center"/>
    </xf>
    <xf numFmtId="0" fontId="8" fillId="3" borderId="32" xfId="3" applyFont="1" applyFill="1" applyBorder="1" applyAlignment="1">
      <alignment horizontal="center" vertical="center"/>
    </xf>
    <xf numFmtId="164" fontId="8" fillId="3" borderId="32" xfId="3" applyNumberFormat="1" applyFont="1" applyFill="1" applyBorder="1" applyAlignment="1">
      <alignment horizontal="center" vertical="center"/>
    </xf>
    <xf numFmtId="164" fontId="8" fillId="3" borderId="5" xfId="3" applyNumberFormat="1" applyFont="1" applyFill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44" fontId="0" fillId="0" borderId="5" xfId="4" applyFont="1" applyBorder="1"/>
    <xf numFmtId="17" fontId="3" fillId="0" borderId="5" xfId="3" applyNumberFormat="1" applyFont="1" applyBorder="1" applyAlignment="1">
      <alignment horizontal="center" vertical="center"/>
    </xf>
    <xf numFmtId="0" fontId="14" fillId="0" borderId="0" xfId="3" applyFont="1"/>
    <xf numFmtId="0" fontId="5" fillId="0" borderId="5" xfId="3" applyFont="1" applyBorder="1" applyAlignment="1">
      <alignment horizontal="center" vertical="center"/>
    </xf>
    <xf numFmtId="44" fontId="0" fillId="0" borderId="5" xfId="4" applyFont="1" applyBorder="1" applyAlignment="1"/>
    <xf numFmtId="0" fontId="15" fillId="0" borderId="5" xfId="3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left"/>
    </xf>
    <xf numFmtId="4" fontId="0" fillId="0" borderId="21" xfId="0" applyNumberFormat="1" applyBorder="1" applyAlignment="1">
      <alignment horizontal="center"/>
    </xf>
    <xf numFmtId="44" fontId="0" fillId="0" borderId="21" xfId="2" applyNumberFormat="1" applyFont="1" applyBorder="1" applyAlignment="1">
      <alignment horizontal="center"/>
    </xf>
    <xf numFmtId="44" fontId="0" fillId="0" borderId="21" xfId="2" applyFont="1" applyBorder="1" applyAlignment="1">
      <alignment horizontal="center"/>
    </xf>
    <xf numFmtId="0" fontId="0" fillId="0" borderId="21" xfId="0" applyBorder="1"/>
    <xf numFmtId="44" fontId="0" fillId="0" borderId="0" xfId="0" applyNumberFormat="1"/>
    <xf numFmtId="4" fontId="0" fillId="0" borderId="21" xfId="0" applyNumberFormat="1" applyBorder="1" applyAlignment="1">
      <alignment horizontal="center" vertical="center"/>
    </xf>
    <xf numFmtId="44" fontId="0" fillId="0" borderId="21" xfId="2" applyFon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16" fillId="0" borderId="21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/>
    </xf>
    <xf numFmtId="4" fontId="12" fillId="0" borderId="21" xfId="0" applyNumberFormat="1" applyFont="1" applyFill="1" applyBorder="1"/>
    <xf numFmtId="0" fontId="9" fillId="0" borderId="21" xfId="0" applyFont="1" applyFill="1" applyBorder="1" applyAlignment="1">
      <alignment horizontal="center"/>
    </xf>
    <xf numFmtId="44" fontId="0" fillId="0" borderId="21" xfId="2" applyFont="1" applyFill="1" applyBorder="1" applyAlignment="1">
      <alignment vertical="center"/>
    </xf>
    <xf numFmtId="44" fontId="1" fillId="0" borderId="21" xfId="2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4" fontId="11" fillId="0" borderId="23" xfId="0" applyNumberFormat="1" applyFont="1" applyFill="1" applyBorder="1"/>
    <xf numFmtId="0" fontId="13" fillId="0" borderId="22" xfId="0" applyFont="1" applyFill="1" applyBorder="1" applyAlignment="1">
      <alignment horizontal="center" vertical="center"/>
    </xf>
    <xf numFmtId="168" fontId="11" fillId="0" borderId="23" xfId="0" applyNumberFormat="1" applyFont="1" applyFill="1" applyBorder="1"/>
    <xf numFmtId="169" fontId="11" fillId="0" borderId="23" xfId="0" applyNumberFormat="1" applyFont="1" applyFill="1" applyBorder="1"/>
    <xf numFmtId="0" fontId="13" fillId="0" borderId="26" xfId="0" applyFont="1" applyFill="1" applyBorder="1" applyAlignment="1">
      <alignment horizontal="center" vertical="center"/>
    </xf>
    <xf numFmtId="44" fontId="11" fillId="0" borderId="21" xfId="2" applyFont="1" applyFill="1" applyBorder="1" applyAlignment="1" applyProtection="1">
      <alignment horizontal="center" vertical="center"/>
    </xf>
    <xf numFmtId="44" fontId="1" fillId="0" borderId="21" xfId="2" applyFill="1" applyBorder="1"/>
    <xf numFmtId="1" fontId="11" fillId="0" borderId="21" xfId="2" applyNumberFormat="1" applyFont="1" applyFill="1" applyBorder="1" applyAlignment="1" applyProtection="1">
      <alignment horizontal="center" vertical="center"/>
    </xf>
    <xf numFmtId="0" fontId="0" fillId="0" borderId="23" xfId="0" applyFill="1" applyBorder="1"/>
    <xf numFmtId="0" fontId="11" fillId="0" borderId="28" xfId="0" applyFont="1" applyFill="1" applyBorder="1" applyAlignment="1">
      <alignment horizontal="center" vertical="center"/>
    </xf>
    <xf numFmtId="44" fontId="11" fillId="0" borderId="28" xfId="2" applyFont="1" applyFill="1" applyBorder="1" applyAlignment="1" applyProtection="1">
      <alignment horizontal="center" vertical="center"/>
    </xf>
    <xf numFmtId="1" fontId="11" fillId="0" borderId="28" xfId="2" applyNumberFormat="1" applyFont="1" applyFill="1" applyBorder="1" applyAlignment="1" applyProtection="1">
      <alignment horizontal="center" vertical="center"/>
    </xf>
  </cellXfs>
  <cellStyles count="5">
    <cellStyle name="Moeda" xfId="2" builtinId="4"/>
    <cellStyle name="Moeda 2" xfId="4" xr:uid="{5268D42C-9A12-479D-B979-209C4FD189FC}"/>
    <cellStyle name="Normal" xfId="0" builtinId="0"/>
    <cellStyle name="Normal 2" xfId="3" xr:uid="{EBA50084-68C2-48AE-81A7-63CD4E03BBE9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&#199;AMENTO%20GERAL%20PROAE%202020%20edi&#231;&#227;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AES 2020 "/>
      <sheetName val="FUNC. PROAE 2020"/>
      <sheetName val="FONTE 250 2020"/>
      <sheetName val="Total"/>
      <sheetName val="Total Segmentado"/>
    </sheetNames>
    <sheetDataSet>
      <sheetData sheetId="0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-7.9162419674982942E-11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-7.9162419674982942E-11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15000</v>
          </cell>
          <cell r="D9">
            <v>0</v>
          </cell>
          <cell r="E9">
            <v>15000</v>
          </cell>
          <cell r="F9">
            <v>-15000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10638042</v>
          </cell>
          <cell r="D10">
            <v>4336794</v>
          </cell>
          <cell r="E10">
            <v>6301248</v>
          </cell>
          <cell r="F10">
            <v>13839749.459999999</v>
          </cell>
          <cell r="G10">
            <v>0</v>
          </cell>
          <cell r="H10">
            <v>20140997.5</v>
          </cell>
          <cell r="I10">
            <v>7703048.0499999998</v>
          </cell>
          <cell r="J10">
            <v>12437949.449999999</v>
          </cell>
          <cell r="K10">
            <v>12437949.41</v>
          </cell>
        </row>
        <row r="11">
          <cell r="C11">
            <v>290132</v>
          </cell>
          <cell r="D11">
            <v>0</v>
          </cell>
          <cell r="E11">
            <v>290132</v>
          </cell>
          <cell r="F11">
            <v>-24508.05</v>
          </cell>
          <cell r="G11">
            <v>0</v>
          </cell>
          <cell r="H11">
            <v>265623.94</v>
          </cell>
          <cell r="I11">
            <v>2933</v>
          </cell>
          <cell r="J11">
            <v>262690.94</v>
          </cell>
          <cell r="K11">
            <v>262690.95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50000</v>
          </cell>
          <cell r="D15">
            <v>0</v>
          </cell>
          <cell r="E15">
            <v>50000</v>
          </cell>
          <cell r="F15">
            <v>-23389.22</v>
          </cell>
          <cell r="G15">
            <v>0</v>
          </cell>
          <cell r="H15">
            <v>26610.78</v>
          </cell>
          <cell r="I15">
            <v>26610.78</v>
          </cell>
          <cell r="J15">
            <v>0</v>
          </cell>
          <cell r="K15">
            <v>0</v>
          </cell>
        </row>
        <row r="16">
          <cell r="C16">
            <v>10000</v>
          </cell>
          <cell r="D16">
            <v>0</v>
          </cell>
          <cell r="E16">
            <v>10000</v>
          </cell>
          <cell r="F16">
            <v>-10000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9861834</v>
          </cell>
          <cell r="D19">
            <v>4050935</v>
          </cell>
          <cell r="E19">
            <v>5810899</v>
          </cell>
          <cell r="F19">
            <v>-5143430.879999999</v>
          </cell>
          <cell r="G19">
            <v>311924.21999999997</v>
          </cell>
          <cell r="H19">
            <v>355543.89</v>
          </cell>
          <cell r="I19">
            <v>222951.24000000002</v>
          </cell>
          <cell r="J19">
            <v>132592.65</v>
          </cell>
          <cell r="K19">
            <v>132592.66000000108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5107.2</v>
          </cell>
          <cell r="G21">
            <v>5107.2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22423.48</v>
          </cell>
          <cell r="G22">
            <v>22423.48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17533.34</v>
          </cell>
          <cell r="G26">
            <v>17533.34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10006024</v>
          </cell>
          <cell r="D28">
            <v>0</v>
          </cell>
          <cell r="E28">
            <v>10006024</v>
          </cell>
          <cell r="F28">
            <v>0</v>
          </cell>
          <cell r="G28">
            <v>0</v>
          </cell>
          <cell r="H28">
            <v>10006024</v>
          </cell>
          <cell r="I28">
            <v>8274068</v>
          </cell>
          <cell r="J28">
            <v>1731956</v>
          </cell>
          <cell r="K28">
            <v>1731956</v>
          </cell>
        </row>
        <row r="29">
          <cell r="C29">
            <v>109541.37999999999</v>
          </cell>
          <cell r="D29">
            <v>0</v>
          </cell>
          <cell r="E29">
            <v>109541.37999999999</v>
          </cell>
          <cell r="F29">
            <v>0</v>
          </cell>
          <cell r="G29">
            <v>0</v>
          </cell>
          <cell r="H29">
            <v>109541.37999999999</v>
          </cell>
          <cell r="I29">
            <v>0</v>
          </cell>
          <cell r="J29">
            <v>109541.37999999999</v>
          </cell>
          <cell r="K29">
            <v>109541.37999999999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239613.31</v>
          </cell>
          <cell r="G32">
            <v>0</v>
          </cell>
          <cell r="H32">
            <v>239613.31</v>
          </cell>
          <cell r="I32">
            <v>239613.31</v>
          </cell>
          <cell r="J32">
            <v>0</v>
          </cell>
          <cell r="K32">
            <v>0</v>
          </cell>
        </row>
        <row r="33">
          <cell r="C33">
            <v>4671.3999999999996</v>
          </cell>
          <cell r="D33">
            <v>0</v>
          </cell>
          <cell r="E33">
            <v>4671.3999999999996</v>
          </cell>
          <cell r="F33">
            <v>0</v>
          </cell>
          <cell r="G33">
            <v>0</v>
          </cell>
          <cell r="H33">
            <v>4671.3999999999996</v>
          </cell>
          <cell r="I33">
            <v>4671.3999999999996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823750</v>
          </cell>
          <cell r="D35">
            <v>0</v>
          </cell>
          <cell r="E35">
            <v>823750</v>
          </cell>
          <cell r="F35">
            <v>0</v>
          </cell>
          <cell r="G35">
            <v>0</v>
          </cell>
          <cell r="H35">
            <v>823750</v>
          </cell>
          <cell r="I35">
            <v>701761.9</v>
          </cell>
          <cell r="J35">
            <v>121988.09999999998</v>
          </cell>
          <cell r="K35">
            <v>121988.09999999998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10642596.220000001</v>
          </cell>
          <cell r="D37">
            <v>0</v>
          </cell>
          <cell r="E37">
            <v>10642596.220000001</v>
          </cell>
          <cell r="F37">
            <v>0</v>
          </cell>
          <cell r="G37">
            <v>0</v>
          </cell>
          <cell r="H37">
            <v>10642596.220000001</v>
          </cell>
          <cell r="I37">
            <v>7359836.04</v>
          </cell>
          <cell r="J37">
            <v>3282760.1800000006</v>
          </cell>
          <cell r="K37">
            <v>3282760.1800000006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4457.3599999999997</v>
          </cell>
          <cell r="G38">
            <v>4457.3599999999997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632</v>
          </cell>
          <cell r="G39">
            <v>632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2458.66</v>
          </cell>
          <cell r="G40">
            <v>2458.66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5660.14</v>
          </cell>
          <cell r="G41">
            <v>5660.14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866.78</v>
          </cell>
          <cell r="G42">
            <v>866.78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142813.57</v>
          </cell>
          <cell r="G43">
            <v>142813.57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5388.14</v>
          </cell>
          <cell r="D44">
            <v>0</v>
          </cell>
          <cell r="E44">
            <v>5388.14</v>
          </cell>
          <cell r="F44">
            <v>0</v>
          </cell>
          <cell r="G44">
            <v>0</v>
          </cell>
          <cell r="H44">
            <v>5388.14</v>
          </cell>
          <cell r="I44">
            <v>5388.14</v>
          </cell>
          <cell r="J44">
            <v>0</v>
          </cell>
          <cell r="K44">
            <v>0</v>
          </cell>
        </row>
        <row r="45">
          <cell r="C45">
            <v>11006024</v>
          </cell>
          <cell r="D45">
            <v>0</v>
          </cell>
          <cell r="E45">
            <v>11006024</v>
          </cell>
          <cell r="F45">
            <v>0</v>
          </cell>
          <cell r="G45">
            <v>0</v>
          </cell>
          <cell r="H45">
            <v>11006024</v>
          </cell>
          <cell r="I45">
            <v>10338825.369999999</v>
          </cell>
          <cell r="J45">
            <v>667198.63000000082</v>
          </cell>
          <cell r="K45">
            <v>667198.63000000082</v>
          </cell>
        </row>
        <row r="46">
          <cell r="C46">
            <v>287465.12</v>
          </cell>
          <cell r="D46">
            <v>0</v>
          </cell>
          <cell r="E46">
            <v>287465.12</v>
          </cell>
          <cell r="F46">
            <v>0</v>
          </cell>
          <cell r="G46">
            <v>0</v>
          </cell>
          <cell r="H46">
            <v>287465.12</v>
          </cell>
          <cell r="I46">
            <v>20286.5</v>
          </cell>
          <cell r="J46">
            <v>267178.62</v>
          </cell>
          <cell r="K46">
            <v>267178.62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65743.56</v>
          </cell>
          <cell r="D50">
            <v>0</v>
          </cell>
          <cell r="E50">
            <v>65743.56</v>
          </cell>
          <cell r="F50">
            <v>0</v>
          </cell>
          <cell r="G50">
            <v>0</v>
          </cell>
          <cell r="H50">
            <v>65743.56</v>
          </cell>
          <cell r="I50">
            <v>9117.7199999999993</v>
          </cell>
          <cell r="J50">
            <v>56625.84</v>
          </cell>
          <cell r="K50">
            <v>56625.84</v>
          </cell>
        </row>
        <row r="51">
          <cell r="C51">
            <v>16532.78</v>
          </cell>
          <cell r="D51">
            <v>0</v>
          </cell>
          <cell r="E51">
            <v>16532.78</v>
          </cell>
          <cell r="F51">
            <v>0</v>
          </cell>
          <cell r="G51">
            <v>0</v>
          </cell>
          <cell r="H51">
            <v>16532.78</v>
          </cell>
          <cell r="I51">
            <v>16532.78</v>
          </cell>
          <cell r="J51">
            <v>0</v>
          </cell>
          <cell r="K51">
            <v>0</v>
          </cell>
        </row>
        <row r="52">
          <cell r="C52">
            <v>814682.44</v>
          </cell>
          <cell r="D52">
            <v>0</v>
          </cell>
          <cell r="E52">
            <v>814682.44</v>
          </cell>
          <cell r="F52">
            <v>0</v>
          </cell>
          <cell r="G52">
            <v>0</v>
          </cell>
          <cell r="H52">
            <v>814682.44000000006</v>
          </cell>
          <cell r="I52">
            <v>812199.4</v>
          </cell>
          <cell r="J52">
            <v>2483.0400000000373</v>
          </cell>
          <cell r="K52">
            <v>2483.0399999999208</v>
          </cell>
        </row>
        <row r="53">
          <cell r="C53">
            <v>37962.35</v>
          </cell>
          <cell r="D53">
            <v>0</v>
          </cell>
          <cell r="E53">
            <v>37962.35</v>
          </cell>
          <cell r="F53">
            <v>0</v>
          </cell>
          <cell r="G53">
            <v>0</v>
          </cell>
          <cell r="H53">
            <v>37962.35</v>
          </cell>
          <cell r="I53">
            <v>34962.35</v>
          </cell>
          <cell r="J53">
            <v>3000</v>
          </cell>
          <cell r="K53">
            <v>3000</v>
          </cell>
        </row>
        <row r="54">
          <cell r="C54">
            <v>7720187.6099999994</v>
          </cell>
          <cell r="D54">
            <v>0</v>
          </cell>
          <cell r="E54">
            <v>7720187.6099999994</v>
          </cell>
          <cell r="F54">
            <v>0</v>
          </cell>
          <cell r="G54">
            <v>0</v>
          </cell>
          <cell r="H54">
            <v>7707652.7300000004</v>
          </cell>
          <cell r="I54">
            <v>7673426.7999999998</v>
          </cell>
          <cell r="J54">
            <v>34225.930000000633</v>
          </cell>
          <cell r="K54">
            <v>46760.80999999959</v>
          </cell>
        </row>
        <row r="55">
          <cell r="C55">
            <v>75.63</v>
          </cell>
          <cell r="D55">
            <v>0</v>
          </cell>
          <cell r="E55">
            <v>75.63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75.63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4876</v>
          </cell>
          <cell r="G56">
            <v>4876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53300.61</v>
          </cell>
          <cell r="G57">
            <v>53300.61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2912.12</v>
          </cell>
          <cell r="G58">
            <v>2912.12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1671.83</v>
          </cell>
          <cell r="G60">
            <v>1671.83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207552.44</v>
          </cell>
          <cell r="G61">
            <v>207552.44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593.04</v>
          </cell>
          <cell r="D62">
            <v>0</v>
          </cell>
          <cell r="E62">
            <v>593.04</v>
          </cell>
          <cell r="F62">
            <v>0</v>
          </cell>
          <cell r="G62">
            <v>0</v>
          </cell>
          <cell r="H62">
            <v>593.04</v>
          </cell>
          <cell r="I62">
            <v>593.04</v>
          </cell>
          <cell r="J62">
            <v>0</v>
          </cell>
          <cell r="K62">
            <v>0</v>
          </cell>
        </row>
        <row r="63">
          <cell r="C63">
            <v>10864208</v>
          </cell>
          <cell r="D63">
            <v>0</v>
          </cell>
          <cell r="E63">
            <v>10864208</v>
          </cell>
          <cell r="F63">
            <v>0</v>
          </cell>
          <cell r="G63">
            <v>0</v>
          </cell>
          <cell r="H63">
            <v>10864207.999999998</v>
          </cell>
          <cell r="I63">
            <v>10264467.369999999</v>
          </cell>
          <cell r="J63">
            <v>599740.62999999896</v>
          </cell>
          <cell r="K63">
            <v>599740.63000000082</v>
          </cell>
        </row>
        <row r="64">
          <cell r="C64">
            <v>161934.37</v>
          </cell>
          <cell r="D64">
            <v>0</v>
          </cell>
          <cell r="E64">
            <v>161934.37</v>
          </cell>
          <cell r="F64">
            <v>0</v>
          </cell>
          <cell r="G64">
            <v>0</v>
          </cell>
          <cell r="H64">
            <v>161934.37</v>
          </cell>
          <cell r="I64">
            <v>51173</v>
          </cell>
          <cell r="J64">
            <v>110761.37</v>
          </cell>
          <cell r="K64">
            <v>110761.37</v>
          </cell>
        </row>
        <row r="65">
          <cell r="C65">
            <v>1017.26</v>
          </cell>
          <cell r="D65">
            <v>0</v>
          </cell>
          <cell r="E65">
            <v>1017.26</v>
          </cell>
          <cell r="F65">
            <v>0</v>
          </cell>
          <cell r="G65">
            <v>0</v>
          </cell>
          <cell r="H65">
            <v>926.27</v>
          </cell>
          <cell r="I65">
            <v>835.28</v>
          </cell>
          <cell r="J65">
            <v>90.990000000000009</v>
          </cell>
          <cell r="K65">
            <v>181.98000000000002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>
            <v>735422.9</v>
          </cell>
          <cell r="D68">
            <v>0</v>
          </cell>
          <cell r="E68">
            <v>735422.9</v>
          </cell>
          <cell r="F68">
            <v>0</v>
          </cell>
          <cell r="G68">
            <v>0</v>
          </cell>
          <cell r="H68">
            <v>735422.9</v>
          </cell>
          <cell r="I68">
            <v>667958.27</v>
          </cell>
          <cell r="J68">
            <v>67464.63</v>
          </cell>
          <cell r="K68">
            <v>67464.63</v>
          </cell>
        </row>
        <row r="69">
          <cell r="C69">
            <v>218780.88</v>
          </cell>
          <cell r="D69">
            <v>0</v>
          </cell>
          <cell r="E69">
            <v>218780.88</v>
          </cell>
          <cell r="F69">
            <v>0</v>
          </cell>
          <cell r="G69">
            <v>0</v>
          </cell>
          <cell r="H69">
            <v>218780.88</v>
          </cell>
          <cell r="I69">
            <v>1052696.8799999999</v>
          </cell>
          <cell r="J69">
            <v>-833915.99999999988</v>
          </cell>
          <cell r="K69">
            <v>-833915.99999999988</v>
          </cell>
        </row>
        <row r="70">
          <cell r="C70">
            <v>884997.3</v>
          </cell>
          <cell r="D70">
            <v>0</v>
          </cell>
          <cell r="E70">
            <v>884997.3</v>
          </cell>
          <cell r="F70">
            <v>0</v>
          </cell>
          <cell r="G70">
            <v>0</v>
          </cell>
          <cell r="H70">
            <v>884997.29999999993</v>
          </cell>
          <cell r="I70">
            <v>849720.7</v>
          </cell>
          <cell r="J70">
            <v>35276.599999999977</v>
          </cell>
          <cell r="K70">
            <v>35276.600000000093</v>
          </cell>
        </row>
        <row r="71">
          <cell r="C71">
            <v>4656.8999999999996</v>
          </cell>
          <cell r="D71">
            <v>0</v>
          </cell>
          <cell r="E71">
            <v>4656.8999999999996</v>
          </cell>
          <cell r="F71">
            <v>0</v>
          </cell>
          <cell r="G71">
            <v>0</v>
          </cell>
          <cell r="H71">
            <v>4656.8999999999996</v>
          </cell>
          <cell r="I71">
            <v>4656.8999999999996</v>
          </cell>
          <cell r="J71">
            <v>0</v>
          </cell>
          <cell r="K71">
            <v>0</v>
          </cell>
        </row>
        <row r="72">
          <cell r="C72">
            <v>8790283.7200000007</v>
          </cell>
          <cell r="D72">
            <v>0</v>
          </cell>
          <cell r="E72">
            <v>8790283.7200000007</v>
          </cell>
          <cell r="F72">
            <v>0</v>
          </cell>
          <cell r="G72">
            <v>0</v>
          </cell>
          <cell r="H72">
            <v>8790283.7199999988</v>
          </cell>
          <cell r="I72">
            <v>8673990.1699999999</v>
          </cell>
          <cell r="J72">
            <v>116293.54999999888</v>
          </cell>
          <cell r="K72">
            <v>116293.55000000075</v>
          </cell>
        </row>
      </sheetData>
      <sheetData sheetId="1">
        <row r="2">
          <cell r="C2">
            <v>7000</v>
          </cell>
          <cell r="D2">
            <v>0</v>
          </cell>
          <cell r="E2">
            <v>7000</v>
          </cell>
          <cell r="F2">
            <v>-7000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10000</v>
          </cell>
          <cell r="D3">
            <v>0</v>
          </cell>
          <cell r="E3">
            <v>10000</v>
          </cell>
          <cell r="F3">
            <v>73380.239999999991</v>
          </cell>
          <cell r="G3">
            <v>58377.340000000004</v>
          </cell>
          <cell r="H3">
            <v>0</v>
          </cell>
          <cell r="I3">
            <v>0</v>
          </cell>
          <cell r="J3">
            <v>0</v>
          </cell>
          <cell r="K3">
            <v>25002.899999999987</v>
          </cell>
        </row>
        <row r="4">
          <cell r="C4">
            <v>7000</v>
          </cell>
          <cell r="D4">
            <v>0</v>
          </cell>
          <cell r="E4">
            <v>7000</v>
          </cell>
          <cell r="F4">
            <v>-5163.45</v>
          </cell>
          <cell r="G4">
            <v>1836.5500000000002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7000</v>
          </cell>
          <cell r="D5">
            <v>0</v>
          </cell>
          <cell r="E5">
            <v>7000</v>
          </cell>
          <cell r="F5">
            <v>-6464.73</v>
          </cell>
          <cell r="G5">
            <v>364</v>
          </cell>
          <cell r="H5">
            <v>0</v>
          </cell>
          <cell r="I5">
            <v>0</v>
          </cell>
          <cell r="J5">
            <v>0</v>
          </cell>
          <cell r="K5">
            <v>171.27000000000044</v>
          </cell>
        </row>
        <row r="6">
          <cell r="C6">
            <v>7000</v>
          </cell>
          <cell r="D6">
            <v>0</v>
          </cell>
          <cell r="E6">
            <v>7000</v>
          </cell>
          <cell r="F6">
            <v>3200.3300000000004</v>
          </cell>
          <cell r="G6">
            <v>10200.329999999998</v>
          </cell>
          <cell r="H6">
            <v>0</v>
          </cell>
          <cell r="I6">
            <v>0</v>
          </cell>
          <cell r="J6">
            <v>0</v>
          </cell>
          <cell r="K6">
            <v>1.8189894035458565E-12</v>
          </cell>
        </row>
        <row r="7">
          <cell r="C7">
            <v>35000</v>
          </cell>
          <cell r="D7">
            <v>0</v>
          </cell>
          <cell r="E7">
            <v>35000</v>
          </cell>
          <cell r="F7">
            <v>-25875.43</v>
          </cell>
          <cell r="G7">
            <v>9058.1300000000028</v>
          </cell>
          <cell r="H7">
            <v>0</v>
          </cell>
          <cell r="I7">
            <v>0</v>
          </cell>
          <cell r="J7">
            <v>0</v>
          </cell>
          <cell r="K7">
            <v>66.439999999996871</v>
          </cell>
        </row>
        <row r="8">
          <cell r="C8">
            <v>14000</v>
          </cell>
          <cell r="D8">
            <v>0</v>
          </cell>
          <cell r="E8">
            <v>14000</v>
          </cell>
          <cell r="F8">
            <v>-13724.39</v>
          </cell>
          <cell r="G8">
            <v>0</v>
          </cell>
          <cell r="H8">
            <v>275.61</v>
          </cell>
          <cell r="I8">
            <v>275.61</v>
          </cell>
          <cell r="J8">
            <v>0</v>
          </cell>
          <cell r="K8">
            <v>5.6843418860808015E-13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151982.05000000002</v>
          </cell>
          <cell r="G9">
            <v>0</v>
          </cell>
          <cell r="H9">
            <v>129822.35</v>
          </cell>
          <cell r="I9">
            <v>28080</v>
          </cell>
          <cell r="J9">
            <v>101742.35</v>
          </cell>
          <cell r="K9">
            <v>123902.05000000002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114529.7</v>
          </cell>
          <cell r="G10">
            <v>0</v>
          </cell>
          <cell r="H10">
            <v>114529.7</v>
          </cell>
          <cell r="I10">
            <v>0</v>
          </cell>
          <cell r="J10">
            <v>114529.7</v>
          </cell>
          <cell r="K10">
            <v>114529.7</v>
          </cell>
        </row>
        <row r="11">
          <cell r="C11">
            <v>40000</v>
          </cell>
          <cell r="D11">
            <v>0</v>
          </cell>
          <cell r="E11">
            <v>40000</v>
          </cell>
          <cell r="F11">
            <v>-37380.239999999998</v>
          </cell>
          <cell r="G11">
            <v>1583.64</v>
          </cell>
          <cell r="H11">
            <v>0</v>
          </cell>
          <cell r="I11">
            <v>0</v>
          </cell>
          <cell r="J11">
            <v>0</v>
          </cell>
          <cell r="K11">
            <v>1036.1200000000019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17000</v>
          </cell>
          <cell r="G12">
            <v>0</v>
          </cell>
          <cell r="H12">
            <v>17000</v>
          </cell>
          <cell r="I12">
            <v>17000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10500</v>
          </cell>
          <cell r="D15">
            <v>0</v>
          </cell>
          <cell r="E15">
            <v>10500</v>
          </cell>
          <cell r="F15">
            <v>-10500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17500</v>
          </cell>
          <cell r="D16">
            <v>0</v>
          </cell>
          <cell r="E16">
            <v>17500</v>
          </cell>
          <cell r="F16">
            <v>-17500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7096</v>
          </cell>
          <cell r="G18">
            <v>0</v>
          </cell>
          <cell r="H18">
            <v>21346</v>
          </cell>
          <cell r="I18">
            <v>0</v>
          </cell>
          <cell r="J18">
            <v>21346</v>
          </cell>
          <cell r="K18">
            <v>7096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23116</v>
          </cell>
          <cell r="G19">
            <v>0</v>
          </cell>
          <cell r="H19">
            <v>23116</v>
          </cell>
          <cell r="I19">
            <v>0</v>
          </cell>
          <cell r="J19">
            <v>23116</v>
          </cell>
          <cell r="K19">
            <v>23116</v>
          </cell>
        </row>
        <row r="20">
          <cell r="C20">
            <v>195000</v>
          </cell>
          <cell r="D20">
            <v>90000</v>
          </cell>
          <cell r="E20">
            <v>105000</v>
          </cell>
          <cell r="F20">
            <v>-18387.38</v>
          </cell>
          <cell r="G20">
            <v>67841.62</v>
          </cell>
          <cell r="H20">
            <v>0</v>
          </cell>
          <cell r="I20">
            <v>0</v>
          </cell>
          <cell r="J20">
            <v>0</v>
          </cell>
          <cell r="K20">
            <v>18771</v>
          </cell>
        </row>
        <row r="21">
          <cell r="C21">
            <v>2000</v>
          </cell>
          <cell r="D21">
            <v>0</v>
          </cell>
          <cell r="E21">
            <v>2000</v>
          </cell>
          <cell r="F21">
            <v>-2000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35000</v>
          </cell>
          <cell r="D22">
            <v>0</v>
          </cell>
          <cell r="E22">
            <v>35000</v>
          </cell>
          <cell r="F22">
            <v>60075.219999999994</v>
          </cell>
          <cell r="G22">
            <v>95075.22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25000</v>
          </cell>
          <cell r="D23">
            <v>0</v>
          </cell>
          <cell r="E23">
            <v>25000</v>
          </cell>
          <cell r="F23">
            <v>-14304.84</v>
          </cell>
          <cell r="G23">
            <v>10695.16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15000</v>
          </cell>
          <cell r="D24">
            <v>0</v>
          </cell>
          <cell r="E24">
            <v>15000</v>
          </cell>
          <cell r="F24">
            <v>-15000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10000</v>
          </cell>
          <cell r="D25">
            <v>0</v>
          </cell>
          <cell r="E25">
            <v>10000</v>
          </cell>
          <cell r="F25">
            <v>-555.20000000000005</v>
          </cell>
          <cell r="G25">
            <v>9444.7999999999993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98000</v>
          </cell>
          <cell r="D26">
            <v>0</v>
          </cell>
          <cell r="E26">
            <v>98000</v>
          </cell>
          <cell r="F26">
            <v>142304.94</v>
          </cell>
          <cell r="G26">
            <v>240304.94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15000</v>
          </cell>
          <cell r="D27">
            <v>0</v>
          </cell>
          <cell r="E27">
            <v>15000</v>
          </cell>
          <cell r="F27">
            <v>19695.400000000001</v>
          </cell>
          <cell r="G27">
            <v>0</v>
          </cell>
          <cell r="H27">
            <v>34695.4</v>
          </cell>
          <cell r="I27">
            <v>34695.4</v>
          </cell>
          <cell r="J27">
            <v>0</v>
          </cell>
          <cell r="K27">
            <v>0</v>
          </cell>
        </row>
        <row r="28">
          <cell r="C28">
            <v>2500</v>
          </cell>
          <cell r="D28">
            <v>0</v>
          </cell>
          <cell r="E28">
            <v>2500</v>
          </cell>
          <cell r="F28">
            <v>44500</v>
          </cell>
          <cell r="G28">
            <v>0</v>
          </cell>
          <cell r="H28">
            <v>47000</v>
          </cell>
          <cell r="I28">
            <v>31300</v>
          </cell>
          <cell r="J28">
            <v>15700</v>
          </cell>
          <cell r="K28">
            <v>15700</v>
          </cell>
        </row>
        <row r="29">
          <cell r="C29">
            <v>52175</v>
          </cell>
          <cell r="D29">
            <v>0</v>
          </cell>
          <cell r="E29">
            <v>52175</v>
          </cell>
          <cell r="F29">
            <v>-47121.770000000004</v>
          </cell>
          <cell r="G29">
            <v>0</v>
          </cell>
          <cell r="H29">
            <v>5053.2299999999996</v>
          </cell>
          <cell r="I29">
            <v>5053.2299999999996</v>
          </cell>
          <cell r="J29">
            <v>0</v>
          </cell>
          <cell r="K29">
            <v>-3.637978807091713E-12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886.35</v>
          </cell>
          <cell r="G30">
            <v>0</v>
          </cell>
          <cell r="H30">
            <v>886.35</v>
          </cell>
          <cell r="I30">
            <v>886.35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45000</v>
          </cell>
          <cell r="D33">
            <v>0</v>
          </cell>
          <cell r="E33">
            <v>45000</v>
          </cell>
          <cell r="F33">
            <v>-44222.759999999995</v>
          </cell>
          <cell r="G33">
            <v>0</v>
          </cell>
          <cell r="H33">
            <v>777.24</v>
          </cell>
          <cell r="I33">
            <v>777.24</v>
          </cell>
          <cell r="J33">
            <v>0</v>
          </cell>
          <cell r="K33">
            <v>5.2295945351943374E-12</v>
          </cell>
        </row>
        <row r="34">
          <cell r="C34">
            <v>35000</v>
          </cell>
          <cell r="D34">
            <v>0</v>
          </cell>
          <cell r="E34">
            <v>35000</v>
          </cell>
          <cell r="F34">
            <v>-14185.06</v>
          </cell>
          <cell r="G34">
            <v>0</v>
          </cell>
          <cell r="H34">
            <v>20814.940000000002</v>
          </cell>
          <cell r="I34">
            <v>20814.940000000002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70000</v>
          </cell>
          <cell r="D36">
            <v>0</v>
          </cell>
          <cell r="E36">
            <v>70000</v>
          </cell>
          <cell r="F36">
            <v>-48900</v>
          </cell>
          <cell r="G36">
            <v>0</v>
          </cell>
          <cell r="H36">
            <v>21100</v>
          </cell>
          <cell r="I36">
            <v>21100</v>
          </cell>
          <cell r="J36">
            <v>0</v>
          </cell>
          <cell r="K36">
            <v>0</v>
          </cell>
        </row>
        <row r="37">
          <cell r="C37">
            <v>215794.02000000002</v>
          </cell>
          <cell r="D37">
            <v>0</v>
          </cell>
          <cell r="E37">
            <v>215794.02000000002</v>
          </cell>
          <cell r="F37">
            <v>65977.229999999952</v>
          </cell>
          <cell r="G37">
            <v>0</v>
          </cell>
          <cell r="H37">
            <v>281771.25000000006</v>
          </cell>
          <cell r="I37">
            <v>281771.25000000006</v>
          </cell>
          <cell r="J37">
            <v>0</v>
          </cell>
          <cell r="K37">
            <v>-5.8207660913467407E-11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35000</v>
          </cell>
          <cell r="D39">
            <v>0</v>
          </cell>
          <cell r="E39">
            <v>35000</v>
          </cell>
          <cell r="F39">
            <v>20011.060000000001</v>
          </cell>
          <cell r="G39">
            <v>55011.06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26500</v>
          </cell>
          <cell r="D40">
            <v>0</v>
          </cell>
          <cell r="E40">
            <v>26500</v>
          </cell>
          <cell r="F40">
            <v>-21117.66</v>
          </cell>
          <cell r="G40">
            <v>5382.34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25000</v>
          </cell>
          <cell r="D41">
            <v>0</v>
          </cell>
          <cell r="E41">
            <v>25000</v>
          </cell>
          <cell r="F41">
            <v>-23772.879999999997</v>
          </cell>
          <cell r="G41">
            <v>1227.1199999999999</v>
          </cell>
          <cell r="H41">
            <v>0</v>
          </cell>
          <cell r="I41">
            <v>0</v>
          </cell>
          <cell r="J41">
            <v>0</v>
          </cell>
          <cell r="K41">
            <v>2.7284841053187847E-12</v>
          </cell>
        </row>
        <row r="42">
          <cell r="C42">
            <v>40500</v>
          </cell>
          <cell r="D42">
            <v>0</v>
          </cell>
          <cell r="E42">
            <v>40500</v>
          </cell>
          <cell r="F42">
            <v>-25306.39</v>
          </cell>
          <cell r="G42">
            <v>15193.61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53000</v>
          </cell>
          <cell r="D43">
            <v>0</v>
          </cell>
          <cell r="E43">
            <v>53000</v>
          </cell>
          <cell r="F43">
            <v>69776.7</v>
          </cell>
          <cell r="G43">
            <v>122776.7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15000</v>
          </cell>
          <cell r="D44">
            <v>0</v>
          </cell>
          <cell r="E44">
            <v>15000</v>
          </cell>
          <cell r="F44">
            <v>6863.17</v>
          </cell>
          <cell r="G44">
            <v>0</v>
          </cell>
          <cell r="H44">
            <v>21863.17</v>
          </cell>
          <cell r="I44">
            <v>21863.17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55000</v>
          </cell>
          <cell r="D46">
            <v>0</v>
          </cell>
          <cell r="E46">
            <v>55000</v>
          </cell>
          <cell r="F46">
            <v>-55000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71500</v>
          </cell>
          <cell r="D50">
            <v>0</v>
          </cell>
          <cell r="E50">
            <v>71500</v>
          </cell>
          <cell r="F50">
            <v>-62074.899999999994</v>
          </cell>
          <cell r="G50">
            <v>0</v>
          </cell>
          <cell r="H50">
            <v>9425.1</v>
          </cell>
          <cell r="I50">
            <v>9425.1</v>
          </cell>
          <cell r="J50">
            <v>0</v>
          </cell>
          <cell r="K50">
            <v>5.4569682106375694E-12</v>
          </cell>
        </row>
        <row r="51">
          <cell r="C51">
            <v>15000</v>
          </cell>
          <cell r="D51">
            <v>0</v>
          </cell>
          <cell r="E51">
            <v>15000</v>
          </cell>
          <cell r="F51">
            <v>23238.03</v>
          </cell>
          <cell r="G51">
            <v>0</v>
          </cell>
          <cell r="H51">
            <v>38238.03</v>
          </cell>
          <cell r="I51">
            <v>38238.03</v>
          </cell>
          <cell r="J51">
            <v>0</v>
          </cell>
          <cell r="K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C53">
            <v>30000</v>
          </cell>
          <cell r="D53">
            <v>0</v>
          </cell>
          <cell r="E53">
            <v>30000</v>
          </cell>
          <cell r="F53">
            <v>-30000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163500</v>
          </cell>
          <cell r="D54">
            <v>0</v>
          </cell>
          <cell r="E54">
            <v>163500</v>
          </cell>
          <cell r="F54">
            <v>-83871.92</v>
          </cell>
          <cell r="G54">
            <v>0</v>
          </cell>
          <cell r="H54">
            <v>79628.08</v>
          </cell>
          <cell r="I54">
            <v>79628.08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44726.68</v>
          </cell>
          <cell r="D56">
            <v>0</v>
          </cell>
          <cell r="E56">
            <v>44726.68</v>
          </cell>
          <cell r="F56">
            <v>-8084.05</v>
          </cell>
          <cell r="G56">
            <v>36642.629999999997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5315.55</v>
          </cell>
          <cell r="G57">
            <v>5315.55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10000</v>
          </cell>
          <cell r="D58">
            <v>0</v>
          </cell>
          <cell r="E58">
            <v>10000</v>
          </cell>
          <cell r="F58">
            <v>-7460.5</v>
          </cell>
          <cell r="G58">
            <v>2539.5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10055.790000000001</v>
          </cell>
          <cell r="D59">
            <v>0</v>
          </cell>
          <cell r="E59">
            <v>10055.790000000001</v>
          </cell>
          <cell r="F59">
            <v>-8484.0400000000009</v>
          </cell>
          <cell r="G59">
            <v>1571.75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42300</v>
          </cell>
          <cell r="D60">
            <v>0</v>
          </cell>
          <cell r="E60">
            <v>42300</v>
          </cell>
          <cell r="F60">
            <v>-11799</v>
          </cell>
          <cell r="G60">
            <v>30501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40000</v>
          </cell>
          <cell r="D61">
            <v>0</v>
          </cell>
          <cell r="E61">
            <v>40000</v>
          </cell>
          <cell r="F61">
            <v>-24307.57</v>
          </cell>
          <cell r="G61">
            <v>0</v>
          </cell>
          <cell r="H61">
            <v>15692.43</v>
          </cell>
          <cell r="I61">
            <v>15692.43</v>
          </cell>
          <cell r="J61">
            <v>0</v>
          </cell>
          <cell r="K61">
            <v>0</v>
          </cell>
        </row>
        <row r="62">
          <cell r="C62">
            <v>15000</v>
          </cell>
          <cell r="D62">
            <v>0</v>
          </cell>
          <cell r="E62">
            <v>15000</v>
          </cell>
          <cell r="F62">
            <v>0</v>
          </cell>
          <cell r="G62">
            <v>0</v>
          </cell>
          <cell r="H62">
            <v>15000</v>
          </cell>
          <cell r="I62">
            <v>15000</v>
          </cell>
          <cell r="J62">
            <v>0</v>
          </cell>
          <cell r="K62">
            <v>0</v>
          </cell>
        </row>
        <row r="63">
          <cell r="C63">
            <v>43802.37</v>
          </cell>
          <cell r="D63">
            <v>0</v>
          </cell>
          <cell r="E63">
            <v>43802.37</v>
          </cell>
          <cell r="F63">
            <v>-43802.37000000001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-7.2759576141834259E-12</v>
          </cell>
        </row>
        <row r="64">
          <cell r="C64">
            <v>735.48</v>
          </cell>
          <cell r="D64">
            <v>0</v>
          </cell>
          <cell r="E64">
            <v>735.48</v>
          </cell>
          <cell r="F64">
            <v>323.76</v>
          </cell>
          <cell r="G64">
            <v>0</v>
          </cell>
          <cell r="H64">
            <v>1059.24</v>
          </cell>
          <cell r="I64">
            <v>1059.24</v>
          </cell>
          <cell r="J64">
            <v>0</v>
          </cell>
          <cell r="K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20500</v>
          </cell>
          <cell r="D67">
            <v>0</v>
          </cell>
          <cell r="E67">
            <v>20500</v>
          </cell>
          <cell r="F67">
            <v>-20500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>
            <v>40000</v>
          </cell>
          <cell r="D68">
            <v>0</v>
          </cell>
          <cell r="E68">
            <v>40000</v>
          </cell>
          <cell r="F68">
            <v>-29887.02</v>
          </cell>
          <cell r="G68">
            <v>0</v>
          </cell>
          <cell r="H68">
            <v>10112.98</v>
          </cell>
          <cell r="I68">
            <v>10112.98</v>
          </cell>
          <cell r="J68">
            <v>0</v>
          </cell>
          <cell r="K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C71">
            <v>60000</v>
          </cell>
          <cell r="D71">
            <v>0</v>
          </cell>
          <cell r="E71">
            <v>60000</v>
          </cell>
          <cell r="F71">
            <v>61911.119999999995</v>
          </cell>
          <cell r="G71">
            <v>0</v>
          </cell>
          <cell r="H71">
            <v>121911.12</v>
          </cell>
          <cell r="I71">
            <v>121911.12</v>
          </cell>
          <cell r="J71">
            <v>0</v>
          </cell>
          <cell r="K71">
            <v>0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201117</v>
          </cell>
          <cell r="G9">
            <v>0</v>
          </cell>
          <cell r="H9">
            <v>201117</v>
          </cell>
          <cell r="I9">
            <v>132300</v>
          </cell>
          <cell r="J9">
            <v>68817</v>
          </cell>
          <cell r="K9">
            <v>68817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500000</v>
          </cell>
          <cell r="G13">
            <v>0</v>
          </cell>
          <cell r="H13">
            <v>500000</v>
          </cell>
          <cell r="I13">
            <v>0</v>
          </cell>
          <cell r="J13">
            <v>500000</v>
          </cell>
          <cell r="K13">
            <v>500000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23952</v>
          </cell>
          <cell r="G28">
            <v>0</v>
          </cell>
          <cell r="H28">
            <v>23952</v>
          </cell>
          <cell r="I28">
            <v>23952</v>
          </cell>
          <cell r="J28">
            <v>0</v>
          </cell>
          <cell r="K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C33">
            <v>91625.27</v>
          </cell>
          <cell r="D33">
            <v>0</v>
          </cell>
          <cell r="E33">
            <v>91625.27</v>
          </cell>
          <cell r="F33">
            <v>-3</v>
          </cell>
          <cell r="G33">
            <v>0</v>
          </cell>
          <cell r="H33">
            <v>91622.27</v>
          </cell>
          <cell r="I33">
            <v>91622.27</v>
          </cell>
          <cell r="J33">
            <v>0</v>
          </cell>
          <cell r="K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502.27</v>
          </cell>
          <cell r="G34">
            <v>0</v>
          </cell>
          <cell r="H34">
            <v>502.27</v>
          </cell>
          <cell r="I34">
            <v>502.27</v>
          </cell>
          <cell r="J34">
            <v>0</v>
          </cell>
          <cell r="K34">
            <v>0</v>
          </cell>
        </row>
        <row r="35">
          <cell r="C35">
            <v>2014098.05</v>
          </cell>
          <cell r="D35">
            <v>0</v>
          </cell>
          <cell r="E35">
            <v>2014098.05</v>
          </cell>
          <cell r="F35">
            <v>134662.32</v>
          </cell>
          <cell r="G35">
            <v>0</v>
          </cell>
          <cell r="H35">
            <v>2148760.37</v>
          </cell>
          <cell r="I35">
            <v>2148760.37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54282.62</v>
          </cell>
          <cell r="D44">
            <v>0</v>
          </cell>
          <cell r="E44">
            <v>54282.62</v>
          </cell>
          <cell r="F44">
            <v>-1812.62</v>
          </cell>
          <cell r="G44">
            <v>0</v>
          </cell>
          <cell r="H44">
            <v>52470</v>
          </cell>
          <cell r="I44">
            <v>52470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24849.81</v>
          </cell>
          <cell r="D48">
            <v>0</v>
          </cell>
          <cell r="E48">
            <v>24849.81</v>
          </cell>
          <cell r="F48">
            <v>-134.80000000000001</v>
          </cell>
          <cell r="G48">
            <v>0</v>
          </cell>
          <cell r="H48">
            <v>24715.01</v>
          </cell>
          <cell r="I48">
            <v>24715.01</v>
          </cell>
          <cell r="J48">
            <v>0</v>
          </cell>
          <cell r="K48">
            <v>3.637978807091713E-12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899813.84</v>
          </cell>
          <cell r="D52">
            <v>0</v>
          </cell>
          <cell r="E52">
            <v>899813.84</v>
          </cell>
          <cell r="F52">
            <v>652897.61</v>
          </cell>
          <cell r="G52">
            <v>0</v>
          </cell>
          <cell r="H52">
            <v>1552711.45</v>
          </cell>
          <cell r="I52">
            <v>1552711.45</v>
          </cell>
          <cell r="J52">
            <v>0</v>
          </cell>
          <cell r="K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C63">
            <v>61640.800000000003</v>
          </cell>
          <cell r="D63">
            <v>0</v>
          </cell>
          <cell r="E63">
            <v>61640.800000000003</v>
          </cell>
          <cell r="F63">
            <v>-8763.1699999999983</v>
          </cell>
          <cell r="G63">
            <v>0</v>
          </cell>
          <cell r="H63">
            <v>52877.63</v>
          </cell>
          <cell r="I63">
            <v>52877.63</v>
          </cell>
          <cell r="J63">
            <v>0</v>
          </cell>
          <cell r="K63">
            <v>7.2759576141834259E-12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C69">
            <v>70000</v>
          </cell>
          <cell r="D69">
            <v>0</v>
          </cell>
          <cell r="E69">
            <v>70000</v>
          </cell>
          <cell r="F69">
            <v>-44470</v>
          </cell>
          <cell r="G69">
            <v>0</v>
          </cell>
          <cell r="H69">
            <v>25530</v>
          </cell>
          <cell r="I69">
            <v>25530</v>
          </cell>
          <cell r="J69">
            <v>0</v>
          </cell>
          <cell r="K69">
            <v>0</v>
          </cell>
        </row>
        <row r="70">
          <cell r="C70">
            <v>934067.75999999989</v>
          </cell>
          <cell r="D70">
            <v>0</v>
          </cell>
          <cell r="E70">
            <v>934067.75999999989</v>
          </cell>
          <cell r="F70">
            <v>-214183.74</v>
          </cell>
          <cell r="G70">
            <v>0</v>
          </cell>
          <cell r="H70">
            <v>719884.02</v>
          </cell>
          <cell r="I70">
            <v>719884.02</v>
          </cell>
          <cell r="J70">
            <v>0</v>
          </cell>
          <cell r="K70">
            <v>-1.1641532182693481E-10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7EF6-5E5D-4342-A559-BAEBDF00520A}">
  <dimension ref="A1:N17"/>
  <sheetViews>
    <sheetView tabSelected="1" zoomScale="70" zoomScaleNormal="70" workbookViewId="0">
      <selection activeCell="E19" sqref="E19"/>
    </sheetView>
  </sheetViews>
  <sheetFormatPr defaultColWidth="14.42578125" defaultRowHeight="15" customHeight="1" x14ac:dyDescent="0.25"/>
  <cols>
    <col min="1" max="1" width="25.5703125" style="4" customWidth="1"/>
    <col min="2" max="2" width="14.28515625" style="4" customWidth="1"/>
    <col min="3" max="3" width="18.28515625" style="4" customWidth="1"/>
    <col min="4" max="4" width="21" style="4" customWidth="1"/>
    <col min="5" max="5" width="22.5703125" style="4" customWidth="1"/>
    <col min="6" max="7" width="21.42578125" style="4" customWidth="1"/>
    <col min="8" max="8" width="17.42578125" style="4" customWidth="1"/>
    <col min="9" max="9" width="18.85546875" style="4" customWidth="1"/>
    <col min="10" max="10" width="21" style="4" customWidth="1"/>
    <col min="11" max="11" width="21.28515625" style="4" customWidth="1"/>
    <col min="12" max="12" width="19.5703125" style="4" customWidth="1"/>
    <col min="13" max="13" width="19.140625" style="4" customWidth="1"/>
    <col min="14" max="14" width="6.28515625" style="4" customWidth="1"/>
    <col min="15" max="16384" width="14.42578125" style="4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15.75" customHeight="1" x14ac:dyDescent="0.25">
      <c r="A2" s="5" t="s">
        <v>14</v>
      </c>
      <c r="B2" s="6">
        <v>0</v>
      </c>
      <c r="C2" s="7">
        <v>0</v>
      </c>
      <c r="D2" s="7">
        <f>SUM('[1]PNAES 2020 '!C2:C19)</f>
        <v>20865008</v>
      </c>
      <c r="E2" s="7">
        <f>SUM('[1]PNAES 2020 '!D2:D19)</f>
        <v>8387729</v>
      </c>
      <c r="F2" s="7">
        <f>SUM('[1]PNAES 2020 '!E2:E19)</f>
        <v>12477279</v>
      </c>
      <c r="G2" s="7">
        <f>SUM('[1]PNAES 2020 '!F2:F19)</f>
        <v>8623421.3099999987</v>
      </c>
      <c r="H2" s="7">
        <f>SUM('[1]PNAES 2020 '!G2:G19)</f>
        <v>311924.21999999997</v>
      </c>
      <c r="I2" s="7">
        <f>SUM('[1]PNAES 2020 '!H2:H19)</f>
        <v>20788776.110000003</v>
      </c>
      <c r="J2" s="7">
        <f>SUM('[1]PNAES 2020 '!I2:I19)</f>
        <v>7955543.0700000003</v>
      </c>
      <c r="K2" s="7">
        <f>SUM('[1]PNAES 2020 '!J2:J19)</f>
        <v>12833233.039999999</v>
      </c>
      <c r="L2" s="7">
        <f>SUM('[1]PNAES 2020 '!K2:K19)</f>
        <v>12833233.02</v>
      </c>
      <c r="M2" s="8">
        <f t="shared" ref="M2:M4" si="0">H2+J2</f>
        <v>8267467.29</v>
      </c>
      <c r="N2" s="9">
        <v>2020</v>
      </c>
    </row>
    <row r="3" spans="1:14" ht="15.75" customHeight="1" x14ac:dyDescent="0.25">
      <c r="A3" s="5" t="s">
        <v>15</v>
      </c>
      <c r="B3" s="6">
        <v>0</v>
      </c>
      <c r="C3" s="7">
        <v>0</v>
      </c>
      <c r="D3" s="7">
        <f>SUM('[1]FUNC. PROAE 2020'!C2:C20)</f>
        <v>350000</v>
      </c>
      <c r="E3" s="7">
        <f>SUM('[1]FUNC. PROAE 2020'!D2:D20)</f>
        <v>90000</v>
      </c>
      <c r="F3" s="7">
        <f>SUM('[1]FUNC. PROAE 2020'!E2:E20)</f>
        <v>260000</v>
      </c>
      <c r="G3" s="7">
        <f>SUM('[1]FUNC. PROAE 2020'!F2:F20)</f>
        <v>248308.7</v>
      </c>
      <c r="H3" s="7">
        <f>SUM('[1]FUNC. PROAE 2020'!G2:G20)</f>
        <v>149261.60999999999</v>
      </c>
      <c r="I3" s="7">
        <f>SUM('[1]FUNC. PROAE 2020'!H2:H20)</f>
        <v>306089.66000000003</v>
      </c>
      <c r="J3" s="7">
        <f>SUM('[1]FUNC. PROAE 2020'!I2:I20)</f>
        <v>45355.61</v>
      </c>
      <c r="K3" s="7">
        <f>SUM('[1]FUNC. PROAE 2020'!J2:J20)</f>
        <v>260734.05</v>
      </c>
      <c r="L3" s="7">
        <f>SUM('[1]FUNC. PROAE 2020'!K2:K20)</f>
        <v>313691.48</v>
      </c>
      <c r="M3" s="8">
        <f t="shared" si="0"/>
        <v>194617.21999999997</v>
      </c>
      <c r="N3" s="9">
        <v>2020</v>
      </c>
    </row>
    <row r="4" spans="1:14" ht="15.75" customHeight="1" x14ac:dyDescent="0.25">
      <c r="A4" s="5" t="s">
        <v>16</v>
      </c>
      <c r="B4" s="6">
        <v>0</v>
      </c>
      <c r="C4" s="7">
        <v>0</v>
      </c>
      <c r="D4" s="10">
        <f>SUM('[1]FONTE 250 2020'!C2:C18)</f>
        <v>0</v>
      </c>
      <c r="E4" s="10">
        <f>SUM('[1]FONTE 250 2020'!D2:D18)</f>
        <v>0</v>
      </c>
      <c r="F4" s="10">
        <f>SUM('[1]FONTE 250 2020'!E2:E18)</f>
        <v>0</v>
      </c>
      <c r="G4" s="10">
        <f>SUM('[1]FONTE 250 2020'!F2:F18)</f>
        <v>701117</v>
      </c>
      <c r="H4" s="10">
        <f>SUM('[1]FONTE 250 2020'!G2:G18)</f>
        <v>0</v>
      </c>
      <c r="I4" s="10">
        <f>SUM('[1]FONTE 250 2020'!H2:H18)</f>
        <v>701117</v>
      </c>
      <c r="J4" s="10">
        <f>SUM('[1]FONTE 250 2020'!I2:I18)</f>
        <v>132300</v>
      </c>
      <c r="K4" s="10">
        <f>SUM('[1]FONTE 250 2020'!J2:J18)</f>
        <v>568817</v>
      </c>
      <c r="L4" s="10">
        <f>SUM('[1]FONTE 250 2020'!K2:K18)</f>
        <v>568817</v>
      </c>
      <c r="M4" s="11">
        <f t="shared" si="0"/>
        <v>132300</v>
      </c>
      <c r="N4" s="9">
        <v>2020</v>
      </c>
    </row>
    <row r="5" spans="1:14" ht="15.75" customHeight="1" x14ac:dyDescent="0.25">
      <c r="A5" s="12" t="s">
        <v>17</v>
      </c>
      <c r="B5" s="6">
        <v>0</v>
      </c>
      <c r="C5" s="13">
        <v>0</v>
      </c>
      <c r="D5" s="13">
        <f>SUM(E5:F5)</f>
        <v>46400</v>
      </c>
      <c r="E5" s="13">
        <v>0</v>
      </c>
      <c r="F5" s="13">
        <v>46400</v>
      </c>
      <c r="G5" s="13">
        <v>0</v>
      </c>
      <c r="H5" s="13">
        <v>0</v>
      </c>
      <c r="I5" s="13">
        <v>0</v>
      </c>
      <c r="J5" s="13">
        <v>0</v>
      </c>
      <c r="K5" s="13">
        <f>I5-J5</f>
        <v>0</v>
      </c>
      <c r="L5" s="14">
        <f t="shared" ref="L5" si="1">(F5+G5-H5)-I5+K5</f>
        <v>46400</v>
      </c>
      <c r="M5" s="13">
        <f>H5+J5</f>
        <v>0</v>
      </c>
      <c r="N5" s="15">
        <v>2020</v>
      </c>
    </row>
    <row r="6" spans="1:14" ht="15.75" customHeight="1" x14ac:dyDescent="0.25">
      <c r="A6" s="5" t="s">
        <v>14</v>
      </c>
      <c r="B6" s="6">
        <v>0</v>
      </c>
      <c r="C6" s="13">
        <f>SUM('[1]PNAES 2020 '!K20:K37)</f>
        <v>5246245.66</v>
      </c>
      <c r="D6" s="7">
        <f>SUM('[1]PNAES 2020 '!C20:C37)</f>
        <v>21586583</v>
      </c>
      <c r="E6" s="7">
        <f>SUM('[1]PNAES 2020 '!D20:D37)</f>
        <v>0</v>
      </c>
      <c r="F6" s="7">
        <f>SUM('[1]PNAES 2020 '!E20:E37)</f>
        <v>21586583</v>
      </c>
      <c r="G6" s="7">
        <f>SUM('[1]PNAES 2020 '!F20:F37)</f>
        <v>284677.33</v>
      </c>
      <c r="H6" s="7">
        <f>SUM('[1]PNAES 2020 '!G20:G37)</f>
        <v>45064.020000000004</v>
      </c>
      <c r="I6" s="7">
        <f>SUM('[1]PNAES 2020 '!H20:H37)</f>
        <v>21826196.310000002</v>
      </c>
      <c r="J6" s="7">
        <f>SUM('[1]PNAES 2020 '!I20:I37)</f>
        <v>16579950.650000002</v>
      </c>
      <c r="K6" s="7">
        <f>SUM('[1]PNAES 2020 '!J20:J37)</f>
        <v>5246245.66</v>
      </c>
      <c r="L6" s="7">
        <f>SUM('[1]PNAES 2020 '!K20:K37)</f>
        <v>5246245.66</v>
      </c>
      <c r="M6" s="8">
        <f t="shared" ref="M6:M8" si="2">H6+J6</f>
        <v>16625014.670000002</v>
      </c>
      <c r="N6" s="9">
        <v>2019</v>
      </c>
    </row>
    <row r="7" spans="1:14" ht="15.75" customHeight="1" x14ac:dyDescent="0.25">
      <c r="A7" s="5" t="s">
        <v>15</v>
      </c>
      <c r="B7" s="6">
        <v>0</v>
      </c>
      <c r="C7" s="13">
        <v>0</v>
      </c>
      <c r="D7" s="7">
        <f>SUM('[1]FUNC. PROAE 2020'!C21:C37)</f>
        <v>620469.02</v>
      </c>
      <c r="E7" s="7">
        <f>SUM('[1]FUNC. PROAE 2020'!D21:D37)</f>
        <v>0</v>
      </c>
      <c r="F7" s="7">
        <f>SUM('[1]FUNC. PROAE 2020'!E21:E37)</f>
        <v>620469.02</v>
      </c>
      <c r="G7" s="7">
        <f>SUM('[1]FUNC. PROAE 2020'!F21:F37)</f>
        <v>147149.50999999998</v>
      </c>
      <c r="H7" s="7">
        <f>SUM('[1]FUNC. PROAE 2020'!G21:G37)</f>
        <v>355520.12</v>
      </c>
      <c r="I7" s="7">
        <f>SUM('[1]FUNC. PROAE 2020'!H21:H37)</f>
        <v>412098.41000000003</v>
      </c>
      <c r="J7" s="7">
        <f>SUM('[1]FUNC. PROAE 2020'!I21:I37)</f>
        <v>396398.41000000003</v>
      </c>
      <c r="K7" s="7">
        <f>SUM('[1]FUNC. PROAE 2020'!J21:J37)</f>
        <v>15700</v>
      </c>
      <c r="L7" s="7">
        <f>SUM('[1]FUNC. PROAE 2020'!K21:K37)</f>
        <v>15699.999999999944</v>
      </c>
      <c r="M7" s="8">
        <f t="shared" si="2"/>
        <v>751918.53</v>
      </c>
      <c r="N7" s="9">
        <v>2019</v>
      </c>
    </row>
    <row r="8" spans="1:14" ht="15.75" customHeight="1" x14ac:dyDescent="0.25">
      <c r="A8" s="5" t="s">
        <v>16</v>
      </c>
      <c r="B8" s="6">
        <v>0</v>
      </c>
      <c r="C8" s="13">
        <v>0</v>
      </c>
      <c r="D8" s="10">
        <f>SUM('[1]FONTE 250 2020'!C19:C35)</f>
        <v>2105723.3199999998</v>
      </c>
      <c r="E8" s="10">
        <f>SUM('[1]FONTE 250 2020'!D19:D35)</f>
        <v>0</v>
      </c>
      <c r="F8" s="10">
        <f>SUM('[1]FONTE 250 2020'!E19:E35)</f>
        <v>2105723.3199999998</v>
      </c>
      <c r="G8" s="10">
        <f>SUM('[1]FONTE 250 2020'!F19:F35)</f>
        <v>159113.59</v>
      </c>
      <c r="H8" s="10">
        <f>SUM('[1]FONTE 250 2020'!G19:G35)</f>
        <v>0</v>
      </c>
      <c r="I8" s="10">
        <f>SUM('[1]FONTE 250 2020'!H19:H35)</f>
        <v>2264836.91</v>
      </c>
      <c r="J8" s="10">
        <f>SUM('[1]FONTE 250 2020'!I19:I35)</f>
        <v>2264836.91</v>
      </c>
      <c r="K8" s="10">
        <f>SUM('[1]FONTE 250 2020'!J19:J35)</f>
        <v>0</v>
      </c>
      <c r="L8" s="10">
        <f>SUM('[1]FONTE 250 2020'!K19:K35)</f>
        <v>0</v>
      </c>
      <c r="M8" s="11">
        <f t="shared" si="2"/>
        <v>2264836.91</v>
      </c>
      <c r="N8" s="9">
        <v>2019</v>
      </c>
    </row>
    <row r="9" spans="1:14" ht="15.75" customHeight="1" x14ac:dyDescent="0.25">
      <c r="A9" s="12" t="s">
        <v>17</v>
      </c>
      <c r="B9" s="6">
        <v>0</v>
      </c>
      <c r="C9" s="13">
        <v>26400</v>
      </c>
      <c r="D9" s="13">
        <f>SUM(E9:F9)</f>
        <v>46400</v>
      </c>
      <c r="E9" s="13">
        <v>0</v>
      </c>
      <c r="F9" s="13">
        <v>46400</v>
      </c>
      <c r="G9" s="13">
        <v>0</v>
      </c>
      <c r="H9" s="13">
        <v>0</v>
      </c>
      <c r="I9" s="13">
        <v>46400</v>
      </c>
      <c r="J9" s="13">
        <v>30400</v>
      </c>
      <c r="K9" s="13">
        <f>I9-J9</f>
        <v>16000</v>
      </c>
      <c r="L9" s="14">
        <f t="shared" ref="L9" si="3">(F9+G9-H9)-I9+K9</f>
        <v>16000</v>
      </c>
      <c r="M9" s="13">
        <f>H9+J9</f>
        <v>30400</v>
      </c>
      <c r="N9" s="15">
        <v>2019</v>
      </c>
    </row>
    <row r="10" spans="1:14" ht="15.75" customHeight="1" x14ac:dyDescent="0.25">
      <c r="A10" s="5" t="s">
        <v>14</v>
      </c>
      <c r="B10" s="6">
        <v>0</v>
      </c>
      <c r="C10" s="13">
        <f>SUM('[1]PNAES 2020 '!K38:K54)</f>
        <v>1043246.9400000003</v>
      </c>
      <c r="D10" s="7">
        <f>SUM('[1]PNAES 2020 '!C38:C54)</f>
        <v>19953986</v>
      </c>
      <c r="E10" s="7">
        <f>SUM('[1]PNAES 2020 '!D38:D54)</f>
        <v>0</v>
      </c>
      <c r="F10" s="7">
        <f>SUM('[1]PNAES 2020 '!E38:E54)</f>
        <v>19953986</v>
      </c>
      <c r="G10" s="7">
        <f>SUM('[1]PNAES 2020 '!F38:F54)</f>
        <v>156888.51</v>
      </c>
      <c r="H10" s="7">
        <f>SUM('[1]PNAES 2020 '!G38:G54)</f>
        <v>156888.51</v>
      </c>
      <c r="I10" s="7">
        <f>SUM('[1]PNAES 2020 '!H38:H54)</f>
        <v>19941451.119999997</v>
      </c>
      <c r="J10" s="7">
        <f>SUM('[1]PNAES 2020 '!I38:I54)</f>
        <v>18910739.059999999</v>
      </c>
      <c r="K10" s="7">
        <f>SUM('[1]PNAES 2020 '!J38:J54)</f>
        <v>1030712.0600000015</v>
      </c>
      <c r="L10" s="7">
        <f>SUM('[1]PNAES 2020 '!K38:K54)</f>
        <v>1043246.9400000003</v>
      </c>
      <c r="M10" s="8">
        <f t="shared" ref="M10:M12" si="4">H10+J10</f>
        <v>19067627.57</v>
      </c>
      <c r="N10" s="9">
        <v>2018</v>
      </c>
    </row>
    <row r="11" spans="1:14" ht="15.75" customHeight="1" x14ac:dyDescent="0.25">
      <c r="A11" s="5" t="s">
        <v>15</v>
      </c>
      <c r="B11" s="6">
        <v>0</v>
      </c>
      <c r="C11" s="13">
        <v>0</v>
      </c>
      <c r="D11" s="7">
        <f>SUM('[1]FUNC. PROAE 2020'!C38:C54)</f>
        <v>530000</v>
      </c>
      <c r="E11" s="7">
        <f>SUM('[1]FUNC. PROAE 2020'!D38:D54)</f>
        <v>0</v>
      </c>
      <c r="F11" s="7">
        <f>SUM('[1]FUNC. PROAE 2020'!E38:E54)</f>
        <v>530000</v>
      </c>
      <c r="G11" s="7">
        <f>SUM('[1]FUNC. PROAE 2020'!F38:F54)</f>
        <v>-181254.78999999998</v>
      </c>
      <c r="H11" s="7">
        <f>SUM('[1]FUNC. PROAE 2020'!G38:G54)</f>
        <v>199590.83000000002</v>
      </c>
      <c r="I11" s="7">
        <f>SUM('[1]FUNC. PROAE 2020'!H38:H54)</f>
        <v>149154.38</v>
      </c>
      <c r="J11" s="7">
        <f>SUM('[1]FUNC. PROAE 2020'!I38:I54)</f>
        <v>149154.38</v>
      </c>
      <c r="K11" s="7">
        <f>SUM('[1]FUNC. PROAE 2020'!J38:J54)</f>
        <v>0</v>
      </c>
      <c r="L11" s="7">
        <f>SUM('[1]FUNC. PROAE 2020'!K38:K54)</f>
        <v>8.1854523159563541E-12</v>
      </c>
      <c r="M11" s="8">
        <f t="shared" si="4"/>
        <v>348745.21</v>
      </c>
      <c r="N11" s="9">
        <v>2018</v>
      </c>
    </row>
    <row r="12" spans="1:14" ht="15.75" customHeight="1" x14ac:dyDescent="0.25">
      <c r="A12" s="5" t="s">
        <v>16</v>
      </c>
      <c r="B12" s="6">
        <v>0</v>
      </c>
      <c r="C12" s="13">
        <v>0</v>
      </c>
      <c r="D12" s="10">
        <f>SUM('[1]FONTE 250 2020'!C36:C52)</f>
        <v>978946.27</v>
      </c>
      <c r="E12" s="10">
        <f>SUM('[1]FONTE 250 2020'!D36:D52)</f>
        <v>0</v>
      </c>
      <c r="F12" s="10">
        <f>SUM('[1]FONTE 250 2020'!E36:E52)</f>
        <v>978946.27</v>
      </c>
      <c r="G12" s="10">
        <f>SUM('[1]FONTE 250 2020'!F36:F52)</f>
        <v>650950.18999999994</v>
      </c>
      <c r="H12" s="10">
        <f>SUM('[1]FONTE 250 2020'!G36:G52)</f>
        <v>0</v>
      </c>
      <c r="I12" s="10">
        <f>SUM('[1]FONTE 250 2020'!H36:H52)</f>
        <v>1629896.46</v>
      </c>
      <c r="J12" s="10">
        <f>SUM('[1]FONTE 250 2020'!I36:I52)</f>
        <v>1629896.46</v>
      </c>
      <c r="K12" s="10">
        <f>SUM('[1]FONTE 250 2020'!J36:J52)</f>
        <v>0</v>
      </c>
      <c r="L12" s="10">
        <f>SUM('[1]FONTE 250 2020'!K36:K52)</f>
        <v>3.637978807091713E-12</v>
      </c>
      <c r="M12" s="11">
        <f t="shared" si="4"/>
        <v>1629896.46</v>
      </c>
      <c r="N12" s="9">
        <v>2018</v>
      </c>
    </row>
    <row r="13" spans="1:14" ht="15.75" customHeight="1" x14ac:dyDescent="0.25">
      <c r="A13" s="12" t="s">
        <v>17</v>
      </c>
      <c r="B13" s="6">
        <v>0</v>
      </c>
      <c r="C13" s="13">
        <v>40656</v>
      </c>
      <c r="D13" s="13">
        <f>SUM(E13:F13)</f>
        <v>40656</v>
      </c>
      <c r="E13" s="13">
        <v>0</v>
      </c>
      <c r="F13" s="13">
        <v>40656</v>
      </c>
      <c r="G13" s="13">
        <v>0</v>
      </c>
      <c r="H13" s="13">
        <v>0</v>
      </c>
      <c r="I13" s="13">
        <v>40656</v>
      </c>
      <c r="J13" s="13">
        <v>12800</v>
      </c>
      <c r="K13" s="13">
        <f>I13-J13</f>
        <v>27856</v>
      </c>
      <c r="L13" s="14">
        <f t="shared" ref="L13" si="5">(F13+G13-H13)-I13+K13</f>
        <v>27856</v>
      </c>
      <c r="M13" s="13">
        <f>H13+J13</f>
        <v>12800</v>
      </c>
      <c r="N13" s="15">
        <v>2018</v>
      </c>
    </row>
    <row r="14" spans="1:14" ht="15" customHeight="1" x14ac:dyDescent="0.25">
      <c r="A14" s="5" t="s">
        <v>14</v>
      </c>
      <c r="B14" s="6">
        <v>0</v>
      </c>
      <c r="C14" s="13">
        <f>SUM('[1]PNAES 2020 '!K55:K72)</f>
        <v>95878.39000000176</v>
      </c>
      <c r="D14" s="7">
        <f>SUM('[1]PNAES 2020 '!C55:C72)</f>
        <v>21661970</v>
      </c>
      <c r="E14" s="7">
        <f>SUM('[1]PNAES 2020 '!D55:D72)</f>
        <v>0</v>
      </c>
      <c r="F14" s="7">
        <f>SUM('[1]PNAES 2020 '!E55:E72)</f>
        <v>21661970</v>
      </c>
      <c r="G14" s="7">
        <f>SUM('[1]PNAES 2020 '!F55:F72)</f>
        <v>270313</v>
      </c>
      <c r="H14" s="7">
        <f>SUM('[1]PNAES 2020 '!G55:G72)</f>
        <v>270313</v>
      </c>
      <c r="I14" s="7">
        <f>SUM('[1]PNAES 2020 '!H55:H72)</f>
        <v>21661803.379999995</v>
      </c>
      <c r="J14" s="7">
        <f>SUM('[1]PNAES 2020 '!I55:I72)</f>
        <v>21566091.609999996</v>
      </c>
      <c r="K14" s="7">
        <f>SUM('[1]PNAES 2020 '!J55:J72)</f>
        <v>95711.769999997923</v>
      </c>
      <c r="L14" s="7">
        <f>SUM('[1]PNAES 2020 '!K55:K72)</f>
        <v>95878.39000000176</v>
      </c>
      <c r="M14" s="8">
        <f t="shared" ref="M14:M16" si="6">H14+J14</f>
        <v>21836404.609999996</v>
      </c>
      <c r="N14" s="9">
        <v>2017</v>
      </c>
    </row>
    <row r="15" spans="1:14" ht="15" customHeight="1" x14ac:dyDescent="0.25">
      <c r="A15" s="5" t="s">
        <v>15</v>
      </c>
      <c r="B15" s="6">
        <v>0</v>
      </c>
      <c r="C15" s="13">
        <v>0</v>
      </c>
      <c r="D15" s="7">
        <f>SUM('[1]FUNC. PROAE 2020'!C55:C71)</f>
        <v>327120.32</v>
      </c>
      <c r="E15" s="7">
        <f>SUM('[1]FUNC. PROAE 2020'!D55:D71)</f>
        <v>0</v>
      </c>
      <c r="F15" s="7">
        <f>SUM('[1]FUNC. PROAE 2020'!E55:E71)</f>
        <v>327120.32</v>
      </c>
      <c r="G15" s="7">
        <f>SUM('[1]FUNC. PROAE 2020'!F55:F71)</f>
        <v>-86774.120000000024</v>
      </c>
      <c r="H15" s="7">
        <f>SUM('[1]FUNC. PROAE 2020'!G55:G71)</f>
        <v>76570.429999999993</v>
      </c>
      <c r="I15" s="7">
        <f>SUM('[1]FUNC. PROAE 2020'!H55:H71)</f>
        <v>163775.76999999999</v>
      </c>
      <c r="J15" s="7">
        <f>SUM('[1]FUNC. PROAE 2020'!I55:I71)</f>
        <v>163775.76999999999</v>
      </c>
      <c r="K15" s="7">
        <f>SUM('[1]FUNC. PROAE 2020'!J55:J71)</f>
        <v>0</v>
      </c>
      <c r="L15" s="7">
        <f>SUM('[1]FUNC. PROAE 2020'!K55:K71)</f>
        <v>-7.2759576141834259E-12</v>
      </c>
      <c r="M15" s="8">
        <f t="shared" si="6"/>
        <v>240346.19999999998</v>
      </c>
      <c r="N15" s="9">
        <v>2017</v>
      </c>
    </row>
    <row r="16" spans="1:14" ht="15" customHeight="1" x14ac:dyDescent="0.25">
      <c r="A16" s="5" t="s">
        <v>16</v>
      </c>
      <c r="B16" s="6">
        <v>0</v>
      </c>
      <c r="C16" s="13">
        <v>0</v>
      </c>
      <c r="D16" s="10">
        <f>SUM('[1]FONTE 250 2020'!C53:C70)</f>
        <v>1065708.5599999998</v>
      </c>
      <c r="E16" s="10">
        <f>SUM('[1]FONTE 250 2020'!D53:D70)</f>
        <v>0</v>
      </c>
      <c r="F16" s="10">
        <f>SUM('[1]FONTE 250 2020'!E53:E70)</f>
        <v>1065708.5599999998</v>
      </c>
      <c r="G16" s="10">
        <f>SUM('[1]FONTE 250 2020'!F53:F70)</f>
        <v>-267416.90999999997</v>
      </c>
      <c r="H16" s="10">
        <f>SUM('[1]FONTE 250 2020'!G53:G70)</f>
        <v>0</v>
      </c>
      <c r="I16" s="10">
        <f>SUM('[1]FONTE 250 2020'!H53:H70)</f>
        <v>798291.65</v>
      </c>
      <c r="J16" s="10">
        <f>SUM('[1]FONTE 250 2020'!I53:I70)</f>
        <v>798291.65</v>
      </c>
      <c r="K16" s="10">
        <f>SUM('[1]FONTE 250 2020'!J53:J70)</f>
        <v>0</v>
      </c>
      <c r="L16" s="10">
        <f>SUM('[1]FONTE 250 2020'!K53:K70)</f>
        <v>-1.0913936421275139E-10</v>
      </c>
      <c r="M16" s="11">
        <f t="shared" si="6"/>
        <v>798291.65</v>
      </c>
      <c r="N16" s="9">
        <v>2017</v>
      </c>
    </row>
    <row r="17" spans="1:14" ht="15" customHeight="1" x14ac:dyDescent="0.25">
      <c r="A17" s="12" t="s">
        <v>17</v>
      </c>
      <c r="B17" s="6">
        <v>0</v>
      </c>
      <c r="C17" s="13">
        <v>0</v>
      </c>
      <c r="D17" s="13">
        <f>SUM(E17:F17)</f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f>I17-J17</f>
        <v>0</v>
      </c>
      <c r="L17" s="14">
        <f t="shared" ref="L17" si="7">(F17+G17-H17)-I17+K17</f>
        <v>0</v>
      </c>
      <c r="M17" s="13">
        <f>H17+J17</f>
        <v>0</v>
      </c>
      <c r="N17" s="9">
        <v>2017</v>
      </c>
    </row>
  </sheetData>
  <pageMargins left="0.51180555555555496" right="0.511805555555554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9773D-F175-4107-8725-E7097AD2FA6E}">
  <dimension ref="A1:M72"/>
  <sheetViews>
    <sheetView zoomScale="70" zoomScaleNormal="70" workbookViewId="0">
      <pane ySplit="1" topLeftCell="A2" activePane="bottomLeft" state="frozen"/>
      <selection pane="bottomLeft" activeCell="K24" sqref="K24"/>
    </sheetView>
  </sheetViews>
  <sheetFormatPr defaultColWidth="14.42578125" defaultRowHeight="15" customHeight="1" x14ac:dyDescent="0.25"/>
  <cols>
    <col min="1" max="1" width="37.85546875" style="4" customWidth="1"/>
    <col min="2" max="2" width="18.42578125" style="4" customWidth="1"/>
    <col min="3" max="3" width="20.7109375" style="4" customWidth="1"/>
    <col min="4" max="4" width="21.5703125" style="4" customWidth="1"/>
    <col min="5" max="5" width="19.42578125" style="48" customWidth="1"/>
    <col min="6" max="6" width="20.42578125" style="4" customWidth="1"/>
    <col min="7" max="7" width="16.28515625" style="4" customWidth="1"/>
    <col min="8" max="8" width="18.7109375" style="4" customWidth="1"/>
    <col min="9" max="9" width="21.85546875" style="4" customWidth="1"/>
    <col min="10" max="10" width="20.140625" style="4" customWidth="1"/>
    <col min="11" max="11" width="18.7109375" style="4" customWidth="1"/>
    <col min="12" max="12" width="19" style="4" customWidth="1"/>
    <col min="13" max="13" width="9.140625" style="4" customWidth="1"/>
    <col min="14" max="16384" width="14.42578125" style="4"/>
  </cols>
  <sheetData>
    <row r="1" spans="1:13" ht="15.75" customHeight="1" x14ac:dyDescent="0.25">
      <c r="A1" s="1" t="s">
        <v>18</v>
      </c>
      <c r="B1" s="2" t="s">
        <v>1</v>
      </c>
      <c r="C1" s="2" t="s">
        <v>3</v>
      </c>
      <c r="D1" s="2" t="s">
        <v>4</v>
      </c>
      <c r="E1" s="16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19</v>
      </c>
      <c r="M1" s="17" t="s">
        <v>13</v>
      </c>
    </row>
    <row r="2" spans="1:13" ht="15.75" customHeight="1" x14ac:dyDescent="0.25">
      <c r="A2" s="5" t="s">
        <v>20</v>
      </c>
      <c r="B2" s="6" t="s">
        <v>21</v>
      </c>
      <c r="C2" s="7">
        <v>0</v>
      </c>
      <c r="D2" s="7">
        <v>0</v>
      </c>
      <c r="E2" s="18">
        <v>0</v>
      </c>
      <c r="F2" s="8">
        <v>0</v>
      </c>
      <c r="G2" s="8">
        <v>0</v>
      </c>
      <c r="H2" s="8">
        <v>0</v>
      </c>
      <c r="I2" s="14">
        <v>0</v>
      </c>
      <c r="J2" s="14">
        <f t="shared" ref="J2:J65" si="0">H2-I2</f>
        <v>0</v>
      </c>
      <c r="K2" s="14">
        <f t="shared" ref="K2:K18" si="1">(E2+F2-G2)-H2+J2</f>
        <v>0</v>
      </c>
      <c r="L2" s="8">
        <f t="shared" ref="L2:L65" si="2">G2+I2</f>
        <v>0</v>
      </c>
      <c r="M2" s="19">
        <v>2020</v>
      </c>
    </row>
    <row r="3" spans="1:13" ht="15.75" customHeight="1" x14ac:dyDescent="0.25">
      <c r="A3" s="20" t="s">
        <v>22</v>
      </c>
      <c r="B3" s="21" t="s">
        <v>21</v>
      </c>
      <c r="C3" s="22">
        <f t="shared" ref="C3" si="3">E3+D3</f>
        <v>0</v>
      </c>
      <c r="D3" s="23">
        <v>0</v>
      </c>
      <c r="E3" s="24">
        <v>0</v>
      </c>
      <c r="F3" s="25">
        <f>8432103-2199860-2000000-859408.31-2000000-325494.53-1047340.12-0.04</f>
        <v>-7.9162419674982942E-11</v>
      </c>
      <c r="G3" s="25">
        <v>0</v>
      </c>
      <c r="H3" s="25">
        <v>0</v>
      </c>
      <c r="I3" s="26">
        <v>0</v>
      </c>
      <c r="J3" s="26">
        <f t="shared" si="0"/>
        <v>0</v>
      </c>
      <c r="K3" s="26">
        <f t="shared" si="1"/>
        <v>-7.9162419674982942E-11</v>
      </c>
      <c r="L3" s="25">
        <f t="shared" si="2"/>
        <v>0</v>
      </c>
      <c r="M3" s="27">
        <v>2020</v>
      </c>
    </row>
    <row r="4" spans="1:13" ht="15.75" customHeight="1" x14ac:dyDescent="0.25">
      <c r="A4" s="5" t="s">
        <v>23</v>
      </c>
      <c r="B4" s="6" t="s">
        <v>24</v>
      </c>
      <c r="C4" s="7">
        <v>0</v>
      </c>
      <c r="D4" s="7">
        <v>0</v>
      </c>
      <c r="E4" s="28">
        <v>0</v>
      </c>
      <c r="F4" s="8">
        <v>0</v>
      </c>
      <c r="G4" s="8">
        <v>0</v>
      </c>
      <c r="H4" s="8">
        <v>0</v>
      </c>
      <c r="I4" s="29">
        <v>0</v>
      </c>
      <c r="J4" s="14">
        <f t="shared" si="0"/>
        <v>0</v>
      </c>
      <c r="K4" s="14">
        <f t="shared" si="1"/>
        <v>0</v>
      </c>
      <c r="L4" s="8">
        <f t="shared" si="2"/>
        <v>0</v>
      </c>
      <c r="M4" s="19">
        <v>2020</v>
      </c>
    </row>
    <row r="5" spans="1:13" ht="15.75" customHeight="1" x14ac:dyDescent="0.25">
      <c r="A5" s="5" t="s">
        <v>25</v>
      </c>
      <c r="B5" s="6" t="s">
        <v>21</v>
      </c>
      <c r="C5" s="7">
        <v>0</v>
      </c>
      <c r="D5" s="7">
        <v>0</v>
      </c>
      <c r="E5" s="18">
        <v>0</v>
      </c>
      <c r="F5" s="8">
        <v>0</v>
      </c>
      <c r="G5" s="8">
        <v>0</v>
      </c>
      <c r="H5" s="8">
        <v>0</v>
      </c>
      <c r="I5" s="14">
        <v>0</v>
      </c>
      <c r="J5" s="14">
        <f t="shared" si="0"/>
        <v>0</v>
      </c>
      <c r="K5" s="14">
        <f t="shared" si="1"/>
        <v>0</v>
      </c>
      <c r="L5" s="8">
        <f t="shared" si="2"/>
        <v>0</v>
      </c>
      <c r="M5" s="19">
        <v>2020</v>
      </c>
    </row>
    <row r="6" spans="1:13" ht="15.75" customHeight="1" x14ac:dyDescent="0.25">
      <c r="A6" s="5" t="s">
        <v>26</v>
      </c>
      <c r="B6" s="6" t="s">
        <v>21</v>
      </c>
      <c r="C6" s="7">
        <v>0</v>
      </c>
      <c r="D6" s="7">
        <v>0</v>
      </c>
      <c r="E6" s="18">
        <v>0</v>
      </c>
      <c r="F6" s="8">
        <v>0</v>
      </c>
      <c r="G6" s="8">
        <v>0</v>
      </c>
      <c r="H6" s="8">
        <v>0</v>
      </c>
      <c r="I6" s="14">
        <v>0</v>
      </c>
      <c r="J6" s="14">
        <f t="shared" si="0"/>
        <v>0</v>
      </c>
      <c r="K6" s="14">
        <f t="shared" si="1"/>
        <v>0</v>
      </c>
      <c r="L6" s="8">
        <f t="shared" si="2"/>
        <v>0</v>
      </c>
      <c r="M6" s="19">
        <v>2020</v>
      </c>
    </row>
    <row r="7" spans="1:13" ht="15.75" customHeight="1" x14ac:dyDescent="0.25">
      <c r="A7" s="5" t="s">
        <v>27</v>
      </c>
      <c r="B7" s="6" t="s">
        <v>21</v>
      </c>
      <c r="C7" s="7">
        <v>0</v>
      </c>
      <c r="D7" s="7">
        <v>0</v>
      </c>
      <c r="E7" s="18">
        <v>0</v>
      </c>
      <c r="F7" s="8">
        <v>0</v>
      </c>
      <c r="G7" s="8">
        <v>0</v>
      </c>
      <c r="H7" s="8">
        <v>0</v>
      </c>
      <c r="I7" s="14">
        <v>0</v>
      </c>
      <c r="J7" s="14">
        <f t="shared" si="0"/>
        <v>0</v>
      </c>
      <c r="K7" s="14">
        <f t="shared" si="1"/>
        <v>0</v>
      </c>
      <c r="L7" s="8">
        <f t="shared" si="2"/>
        <v>0</v>
      </c>
      <c r="M7" s="19">
        <v>2020</v>
      </c>
    </row>
    <row r="8" spans="1:13" ht="15.75" customHeight="1" x14ac:dyDescent="0.25">
      <c r="A8" s="5" t="s">
        <v>28</v>
      </c>
      <c r="B8" s="6" t="s">
        <v>21</v>
      </c>
      <c r="C8" s="7">
        <v>0</v>
      </c>
      <c r="D8" s="7">
        <v>0</v>
      </c>
      <c r="E8" s="18">
        <v>0</v>
      </c>
      <c r="F8" s="8">
        <v>0</v>
      </c>
      <c r="G8" s="8">
        <v>0</v>
      </c>
      <c r="H8" s="8">
        <v>0</v>
      </c>
      <c r="I8" s="14">
        <v>0</v>
      </c>
      <c r="J8" s="14">
        <f t="shared" si="0"/>
        <v>0</v>
      </c>
      <c r="K8" s="14">
        <f t="shared" si="1"/>
        <v>0</v>
      </c>
      <c r="L8" s="8">
        <f t="shared" si="2"/>
        <v>0</v>
      </c>
      <c r="M8" s="19">
        <v>2020</v>
      </c>
    </row>
    <row r="9" spans="1:13" ht="15.75" customHeight="1" x14ac:dyDescent="0.25">
      <c r="A9" s="5" t="s">
        <v>29</v>
      </c>
      <c r="B9" s="6" t="s">
        <v>21</v>
      </c>
      <c r="C9" s="8">
        <v>15000</v>
      </c>
      <c r="D9" s="7">
        <v>0</v>
      </c>
      <c r="E9" s="18">
        <v>15000</v>
      </c>
      <c r="F9" s="8">
        <v>-15000</v>
      </c>
      <c r="G9" s="8">
        <v>0</v>
      </c>
      <c r="H9" s="8">
        <v>0</v>
      </c>
      <c r="I9" s="14">
        <v>0</v>
      </c>
      <c r="J9" s="14">
        <f t="shared" si="0"/>
        <v>0</v>
      </c>
      <c r="K9" s="14">
        <f t="shared" si="1"/>
        <v>0</v>
      </c>
      <c r="L9" s="8">
        <f t="shared" si="2"/>
        <v>0</v>
      </c>
      <c r="M9" s="19">
        <v>2020</v>
      </c>
    </row>
    <row r="10" spans="1:13" ht="15.75" customHeight="1" x14ac:dyDescent="0.25">
      <c r="A10" s="5" t="s">
        <v>30</v>
      </c>
      <c r="B10" s="5" t="s">
        <v>30</v>
      </c>
      <c r="C10" s="7">
        <f>D10+E10</f>
        <v>10638042</v>
      </c>
      <c r="D10" s="7">
        <v>4336794</v>
      </c>
      <c r="E10" s="30">
        <v>6301248</v>
      </c>
      <c r="F10" s="8">
        <f>1500000+1800000+23161.58+15000+10000+1000000+243500+460559.09+172500+17488.02+269154.72+5901.2+2199860+2000000+2000000+1047340.12+96717.39+762690.94+215876.4</f>
        <v>13839749.459999999</v>
      </c>
      <c r="G10" s="7">
        <v>0</v>
      </c>
      <c r="H10" s="7">
        <f>6301248+5733141.02+8106608.48</f>
        <v>20140997.5</v>
      </c>
      <c r="I10" s="31">
        <f>7703048.05</f>
        <v>7703048.0499999998</v>
      </c>
      <c r="J10" s="14">
        <f t="shared" si="0"/>
        <v>12437949.449999999</v>
      </c>
      <c r="K10" s="14">
        <f>(C10+F10-G10)-H10+J10-D10</f>
        <v>12437949.41</v>
      </c>
      <c r="L10" s="8">
        <f t="shared" si="2"/>
        <v>7703048.0499999998</v>
      </c>
      <c r="M10" s="19">
        <v>2020</v>
      </c>
    </row>
    <row r="11" spans="1:13" ht="15.75" customHeight="1" x14ac:dyDescent="0.25">
      <c r="A11" s="5" t="s">
        <v>31</v>
      </c>
      <c r="B11" s="6" t="s">
        <v>24</v>
      </c>
      <c r="C11" s="8">
        <v>290132</v>
      </c>
      <c r="D11" s="7">
        <v>0</v>
      </c>
      <c r="E11" s="18">
        <v>290132</v>
      </c>
      <c r="F11" s="8">
        <f>36592.14-63878.24+2778.05+36600-36600</f>
        <v>-24508.05</v>
      </c>
      <c r="G11" s="8">
        <v>0</v>
      </c>
      <c r="H11" s="8">
        <f>262690.94+2933</f>
        <v>265623.94</v>
      </c>
      <c r="I11" s="14">
        <f>2933</f>
        <v>2933</v>
      </c>
      <c r="J11" s="14">
        <f t="shared" si="0"/>
        <v>262690.94</v>
      </c>
      <c r="K11" s="14">
        <f t="shared" si="1"/>
        <v>262690.95</v>
      </c>
      <c r="L11" s="8">
        <f t="shared" si="2"/>
        <v>2933</v>
      </c>
      <c r="M11" s="19">
        <v>2020</v>
      </c>
    </row>
    <row r="12" spans="1:13" ht="15.75" customHeight="1" x14ac:dyDescent="0.25">
      <c r="A12" s="5" t="s">
        <v>32</v>
      </c>
      <c r="B12" s="6" t="s">
        <v>21</v>
      </c>
      <c r="C12" s="7">
        <v>0</v>
      </c>
      <c r="D12" s="7">
        <v>0</v>
      </c>
      <c r="E12" s="18">
        <v>0</v>
      </c>
      <c r="F12" s="8">
        <v>0</v>
      </c>
      <c r="G12" s="8">
        <v>0</v>
      </c>
      <c r="H12" s="8">
        <v>0</v>
      </c>
      <c r="I12" s="8">
        <v>0</v>
      </c>
      <c r="J12" s="14">
        <f t="shared" si="0"/>
        <v>0</v>
      </c>
      <c r="K12" s="14">
        <f t="shared" si="1"/>
        <v>0</v>
      </c>
      <c r="L12" s="8">
        <f t="shared" si="2"/>
        <v>0</v>
      </c>
      <c r="M12" s="19">
        <v>2020</v>
      </c>
    </row>
    <row r="13" spans="1:13" ht="15.75" customHeight="1" x14ac:dyDescent="0.25">
      <c r="A13" s="5" t="s">
        <v>33</v>
      </c>
      <c r="B13" s="6" t="s">
        <v>21</v>
      </c>
      <c r="C13" s="7">
        <v>0</v>
      </c>
      <c r="D13" s="7">
        <v>0</v>
      </c>
      <c r="E13" s="18">
        <v>0</v>
      </c>
      <c r="F13" s="8">
        <v>0</v>
      </c>
      <c r="G13" s="8">
        <v>0</v>
      </c>
      <c r="H13" s="8">
        <v>0</v>
      </c>
      <c r="I13" s="8">
        <v>0</v>
      </c>
      <c r="J13" s="14">
        <f t="shared" si="0"/>
        <v>0</v>
      </c>
      <c r="K13" s="14">
        <f t="shared" si="1"/>
        <v>0</v>
      </c>
      <c r="L13" s="8">
        <f t="shared" si="2"/>
        <v>0</v>
      </c>
      <c r="M13" s="19">
        <v>2020</v>
      </c>
    </row>
    <row r="14" spans="1:13" ht="15.75" customHeight="1" x14ac:dyDescent="0.25">
      <c r="A14" s="5" t="s">
        <v>34</v>
      </c>
      <c r="B14" s="6" t="s">
        <v>24</v>
      </c>
      <c r="C14" s="7">
        <v>0</v>
      </c>
      <c r="D14" s="7">
        <v>0</v>
      </c>
      <c r="E14" s="18">
        <v>0</v>
      </c>
      <c r="F14" s="8">
        <f>39378.05-36600-2778.05</f>
        <v>0</v>
      </c>
      <c r="G14" s="8">
        <v>0</v>
      </c>
      <c r="H14" s="8">
        <v>0</v>
      </c>
      <c r="I14" s="8">
        <v>0</v>
      </c>
      <c r="J14" s="14">
        <f t="shared" si="0"/>
        <v>0</v>
      </c>
      <c r="K14" s="14">
        <f t="shared" si="1"/>
        <v>0</v>
      </c>
      <c r="L14" s="8">
        <f t="shared" si="2"/>
        <v>0</v>
      </c>
      <c r="M14" s="19">
        <v>2020</v>
      </c>
    </row>
    <row r="15" spans="1:13" ht="15.75" customHeight="1" x14ac:dyDescent="0.25">
      <c r="A15" s="5" t="s">
        <v>35</v>
      </c>
      <c r="B15" s="6" t="s">
        <v>21</v>
      </c>
      <c r="C15" s="8">
        <v>50000</v>
      </c>
      <c r="D15" s="7">
        <v>0</v>
      </c>
      <c r="E15" s="18">
        <v>50000</v>
      </c>
      <c r="F15" s="8">
        <f>-17488.02-5901.2</f>
        <v>-23389.22</v>
      </c>
      <c r="G15" s="8">
        <v>0</v>
      </c>
      <c r="H15" s="8">
        <v>26610.78</v>
      </c>
      <c r="I15" s="14">
        <v>26610.78</v>
      </c>
      <c r="J15" s="14">
        <f t="shared" si="0"/>
        <v>0</v>
      </c>
      <c r="K15" s="14">
        <f t="shared" si="1"/>
        <v>0</v>
      </c>
      <c r="L15" s="8">
        <f t="shared" si="2"/>
        <v>26610.78</v>
      </c>
      <c r="M15" s="19">
        <v>2020</v>
      </c>
    </row>
    <row r="16" spans="1:13" ht="15.75" customHeight="1" x14ac:dyDescent="0.25">
      <c r="A16" s="5" t="s">
        <v>36</v>
      </c>
      <c r="B16" s="6" t="s">
        <v>21</v>
      </c>
      <c r="C16" s="8">
        <v>10000</v>
      </c>
      <c r="D16" s="7">
        <v>0</v>
      </c>
      <c r="E16" s="18">
        <v>10000</v>
      </c>
      <c r="F16" s="8">
        <f>-10000</f>
        <v>-10000</v>
      </c>
      <c r="G16" s="8">
        <v>0</v>
      </c>
      <c r="H16" s="8">
        <v>0</v>
      </c>
      <c r="I16" s="14">
        <v>0</v>
      </c>
      <c r="J16" s="14">
        <f t="shared" si="0"/>
        <v>0</v>
      </c>
      <c r="K16" s="14">
        <f t="shared" si="1"/>
        <v>0</v>
      </c>
      <c r="L16" s="8">
        <f t="shared" si="2"/>
        <v>0</v>
      </c>
      <c r="M16" s="19">
        <v>2020</v>
      </c>
    </row>
    <row r="17" spans="1:13" ht="15.75" customHeight="1" x14ac:dyDescent="0.25">
      <c r="A17" s="5" t="s">
        <v>37</v>
      </c>
      <c r="B17" s="6" t="s">
        <v>21</v>
      </c>
      <c r="C17" s="7">
        <v>0</v>
      </c>
      <c r="D17" s="7">
        <v>0</v>
      </c>
      <c r="E17" s="18">
        <v>0</v>
      </c>
      <c r="F17" s="8">
        <f>1000000-1000000</f>
        <v>0</v>
      </c>
      <c r="G17" s="8">
        <v>0</v>
      </c>
      <c r="H17" s="8">
        <v>0</v>
      </c>
      <c r="I17" s="8">
        <v>0</v>
      </c>
      <c r="J17" s="14">
        <f t="shared" si="0"/>
        <v>0</v>
      </c>
      <c r="K17" s="14">
        <f t="shared" si="1"/>
        <v>0</v>
      </c>
      <c r="L17" s="8">
        <f t="shared" si="2"/>
        <v>0</v>
      </c>
      <c r="M17" s="19">
        <v>2020</v>
      </c>
    </row>
    <row r="18" spans="1:13" ht="15.75" customHeight="1" x14ac:dyDescent="0.25">
      <c r="A18" s="5" t="s">
        <v>38</v>
      </c>
      <c r="B18" s="6" t="s">
        <v>21</v>
      </c>
      <c r="C18" s="7">
        <v>0</v>
      </c>
      <c r="D18" s="7">
        <v>0</v>
      </c>
      <c r="E18" s="18">
        <v>0</v>
      </c>
      <c r="F18" s="8">
        <v>0</v>
      </c>
      <c r="G18" s="8">
        <v>0</v>
      </c>
      <c r="H18" s="8">
        <v>0</v>
      </c>
      <c r="I18" s="8">
        <v>0</v>
      </c>
      <c r="J18" s="14">
        <f t="shared" si="0"/>
        <v>0</v>
      </c>
      <c r="K18" s="14">
        <f t="shared" si="1"/>
        <v>0</v>
      </c>
      <c r="L18" s="8">
        <f t="shared" si="2"/>
        <v>0</v>
      </c>
      <c r="M18" s="19">
        <v>2020</v>
      </c>
    </row>
    <row r="19" spans="1:13" ht="15.75" customHeight="1" thickBot="1" x14ac:dyDescent="0.3">
      <c r="A19" s="32" t="s">
        <v>39</v>
      </c>
      <c r="B19" s="33" t="s">
        <v>21</v>
      </c>
      <c r="C19" s="34">
        <f>D19+E19</f>
        <v>9861834</v>
      </c>
      <c r="D19" s="34">
        <v>4050935</v>
      </c>
      <c r="E19" s="35">
        <v>5810899</v>
      </c>
      <c r="F19" s="36">
        <f>-1000000-172500-269154.72-243550-1500000-1800000-460559.09-23161.58-460559.09+460559.09+859408.31+325494.53-96717.39-762690.94</f>
        <v>-5143430.879999999</v>
      </c>
      <c r="G19" s="37">
        <v>311924.21999999997</v>
      </c>
      <c r="H19" s="37">
        <f>5000.1+25049.26+325494.53</f>
        <v>355543.89</v>
      </c>
      <c r="I19" s="38">
        <f>5000.1+217951.14</f>
        <v>222951.24000000002</v>
      </c>
      <c r="J19" s="39">
        <f t="shared" si="0"/>
        <v>132592.65</v>
      </c>
      <c r="K19" s="39">
        <f>(C19+F19-G19)-H19+J19-D19</f>
        <v>132592.66000000108</v>
      </c>
      <c r="L19" s="36">
        <f t="shared" si="2"/>
        <v>534875.46</v>
      </c>
      <c r="M19" s="40">
        <v>2020</v>
      </c>
    </row>
    <row r="20" spans="1:13" ht="15.75" customHeight="1" x14ac:dyDescent="0.25">
      <c r="A20" s="20" t="s">
        <v>22</v>
      </c>
      <c r="B20" s="21" t="s">
        <v>21</v>
      </c>
      <c r="C20" s="22">
        <f t="shared" ref="C20:C72" si="4">E20+D20</f>
        <v>0</v>
      </c>
      <c r="D20" s="23">
        <v>0</v>
      </c>
      <c r="E20" s="24">
        <v>0</v>
      </c>
      <c r="F20" s="25">
        <f>1000000-960000-40000</f>
        <v>0</v>
      </c>
      <c r="G20" s="25">
        <v>0</v>
      </c>
      <c r="H20" s="25">
        <v>0</v>
      </c>
      <c r="I20" s="26">
        <v>0</v>
      </c>
      <c r="J20" s="26">
        <f t="shared" si="0"/>
        <v>0</v>
      </c>
      <c r="K20" s="26">
        <f t="shared" ref="K20:K72" si="5">(E20+F20-G20)-H20+J20</f>
        <v>0</v>
      </c>
      <c r="L20" s="25">
        <f t="shared" si="2"/>
        <v>0</v>
      </c>
      <c r="M20" s="27">
        <v>2019</v>
      </c>
    </row>
    <row r="21" spans="1:13" ht="15.75" customHeight="1" x14ac:dyDescent="0.25">
      <c r="A21" s="20" t="s">
        <v>20</v>
      </c>
      <c r="B21" s="21" t="s">
        <v>21</v>
      </c>
      <c r="C21" s="41">
        <f t="shared" si="4"/>
        <v>0</v>
      </c>
      <c r="D21" s="25">
        <v>0</v>
      </c>
      <c r="E21" s="24">
        <v>0</v>
      </c>
      <c r="F21" s="25">
        <v>5107.2</v>
      </c>
      <c r="G21" s="25">
        <v>5107.2</v>
      </c>
      <c r="H21" s="25">
        <v>0</v>
      </c>
      <c r="I21" s="26">
        <v>0</v>
      </c>
      <c r="J21" s="26">
        <f t="shared" si="0"/>
        <v>0</v>
      </c>
      <c r="K21" s="26">
        <f t="shared" si="5"/>
        <v>0</v>
      </c>
      <c r="L21" s="25">
        <f t="shared" si="2"/>
        <v>5107.2</v>
      </c>
      <c r="M21" s="27">
        <v>2019</v>
      </c>
    </row>
    <row r="22" spans="1:13" ht="15.75" customHeight="1" x14ac:dyDescent="0.25">
      <c r="A22" s="5" t="s">
        <v>23</v>
      </c>
      <c r="B22" s="6" t="s">
        <v>24</v>
      </c>
      <c r="C22" s="41">
        <f t="shared" si="4"/>
        <v>0</v>
      </c>
      <c r="D22" s="41">
        <v>0</v>
      </c>
      <c r="E22" s="24">
        <v>0</v>
      </c>
      <c r="F22" s="8">
        <v>22423.48</v>
      </c>
      <c r="G22" s="8">
        <v>22423.48</v>
      </c>
      <c r="H22" s="8">
        <v>0</v>
      </c>
      <c r="I22" s="29">
        <v>0</v>
      </c>
      <c r="J22" s="14">
        <f t="shared" si="0"/>
        <v>0</v>
      </c>
      <c r="K22" s="14">
        <f t="shared" si="5"/>
        <v>0</v>
      </c>
      <c r="L22" s="8">
        <f t="shared" si="2"/>
        <v>22423.48</v>
      </c>
      <c r="M22" s="19">
        <v>2019</v>
      </c>
    </row>
    <row r="23" spans="1:13" ht="15.75" customHeight="1" x14ac:dyDescent="0.25">
      <c r="A23" s="5" t="s">
        <v>25</v>
      </c>
      <c r="B23" s="6" t="s">
        <v>21</v>
      </c>
      <c r="C23" s="41">
        <f t="shared" si="4"/>
        <v>0</v>
      </c>
      <c r="D23" s="8">
        <v>0</v>
      </c>
      <c r="E23" s="24">
        <v>0</v>
      </c>
      <c r="F23" s="8">
        <v>0</v>
      </c>
      <c r="G23" s="8">
        <v>0</v>
      </c>
      <c r="H23" s="8">
        <v>0</v>
      </c>
      <c r="I23" s="14">
        <v>0</v>
      </c>
      <c r="J23" s="14">
        <f t="shared" si="0"/>
        <v>0</v>
      </c>
      <c r="K23" s="14">
        <f t="shared" si="5"/>
        <v>0</v>
      </c>
      <c r="L23" s="8">
        <f t="shared" si="2"/>
        <v>0</v>
      </c>
      <c r="M23" s="19">
        <v>2019</v>
      </c>
    </row>
    <row r="24" spans="1:13" ht="15.75" customHeight="1" x14ac:dyDescent="0.25">
      <c r="A24" s="5" t="s">
        <v>26</v>
      </c>
      <c r="B24" s="6" t="s">
        <v>21</v>
      </c>
      <c r="C24" s="41">
        <f t="shared" si="4"/>
        <v>0</v>
      </c>
      <c r="D24" s="8">
        <v>0</v>
      </c>
      <c r="E24" s="24">
        <v>0</v>
      </c>
      <c r="F24" s="8">
        <v>0</v>
      </c>
      <c r="G24" s="8">
        <v>0</v>
      </c>
      <c r="H24" s="8">
        <v>0</v>
      </c>
      <c r="I24" s="14">
        <v>0</v>
      </c>
      <c r="J24" s="14">
        <f t="shared" si="0"/>
        <v>0</v>
      </c>
      <c r="K24" s="14">
        <f t="shared" si="5"/>
        <v>0</v>
      </c>
      <c r="L24" s="8">
        <f t="shared" si="2"/>
        <v>0</v>
      </c>
      <c r="M24" s="19">
        <v>2019</v>
      </c>
    </row>
    <row r="25" spans="1:13" ht="15.75" customHeight="1" x14ac:dyDescent="0.25">
      <c r="A25" s="5" t="s">
        <v>27</v>
      </c>
      <c r="B25" s="6" t="s">
        <v>21</v>
      </c>
      <c r="C25" s="41">
        <f t="shared" si="4"/>
        <v>0</v>
      </c>
      <c r="D25" s="8">
        <v>0</v>
      </c>
      <c r="E25" s="24">
        <v>0</v>
      </c>
      <c r="F25" s="8">
        <v>0</v>
      </c>
      <c r="G25" s="8">
        <v>0</v>
      </c>
      <c r="H25" s="8">
        <v>0</v>
      </c>
      <c r="I25" s="8">
        <v>0</v>
      </c>
      <c r="J25" s="14">
        <f t="shared" si="0"/>
        <v>0</v>
      </c>
      <c r="K25" s="14">
        <f t="shared" si="5"/>
        <v>0</v>
      </c>
      <c r="L25" s="8">
        <f t="shared" si="2"/>
        <v>0</v>
      </c>
      <c r="M25" s="19">
        <v>2019</v>
      </c>
    </row>
    <row r="26" spans="1:13" ht="15.75" customHeight="1" x14ac:dyDescent="0.25">
      <c r="A26" s="5" t="s">
        <v>28</v>
      </c>
      <c r="B26" s="6" t="s">
        <v>21</v>
      </c>
      <c r="C26" s="41">
        <f t="shared" si="4"/>
        <v>0</v>
      </c>
      <c r="D26" s="8">
        <v>0</v>
      </c>
      <c r="E26" s="24">
        <v>0</v>
      </c>
      <c r="F26" s="8">
        <v>17533.34</v>
      </c>
      <c r="G26" s="8">
        <v>17533.34</v>
      </c>
      <c r="H26" s="8">
        <v>0</v>
      </c>
      <c r="I26" s="8">
        <v>0</v>
      </c>
      <c r="J26" s="14">
        <f t="shared" si="0"/>
        <v>0</v>
      </c>
      <c r="K26" s="14">
        <f t="shared" si="5"/>
        <v>0</v>
      </c>
      <c r="L26" s="8">
        <f t="shared" si="2"/>
        <v>17533.34</v>
      </c>
      <c r="M26" s="19">
        <v>2019</v>
      </c>
    </row>
    <row r="27" spans="1:13" ht="15.75" customHeight="1" x14ac:dyDescent="0.25">
      <c r="A27" s="5" t="s">
        <v>29</v>
      </c>
      <c r="B27" s="6" t="s">
        <v>21</v>
      </c>
      <c r="C27" s="41">
        <f t="shared" si="4"/>
        <v>0</v>
      </c>
      <c r="D27" s="8">
        <v>0</v>
      </c>
      <c r="E27" s="18">
        <v>0</v>
      </c>
      <c r="F27" s="8">
        <v>0</v>
      </c>
      <c r="G27" s="8">
        <v>0</v>
      </c>
      <c r="H27" s="8"/>
      <c r="I27" s="8">
        <v>0</v>
      </c>
      <c r="J27" s="14">
        <f t="shared" si="0"/>
        <v>0</v>
      </c>
      <c r="K27" s="14">
        <f t="shared" si="5"/>
        <v>0</v>
      </c>
      <c r="L27" s="8">
        <f t="shared" si="2"/>
        <v>0</v>
      </c>
      <c r="M27" s="19">
        <v>2019</v>
      </c>
    </row>
    <row r="28" spans="1:13" ht="15.75" customHeight="1" x14ac:dyDescent="0.25">
      <c r="A28" s="5" t="s">
        <v>30</v>
      </c>
      <c r="B28" s="5" t="s">
        <v>30</v>
      </c>
      <c r="C28" s="41">
        <f t="shared" si="4"/>
        <v>10006024</v>
      </c>
      <c r="D28" s="7">
        <v>0</v>
      </c>
      <c r="E28" s="30">
        <f>10006024</f>
        <v>10006024</v>
      </c>
      <c r="F28" s="8">
        <v>0</v>
      </c>
      <c r="G28" s="8">
        <v>0</v>
      </c>
      <c r="H28" s="8">
        <f>1731956+8274068</f>
        <v>10006024</v>
      </c>
      <c r="I28" s="8">
        <f>8274068</f>
        <v>8274068</v>
      </c>
      <c r="J28" s="14">
        <f t="shared" si="0"/>
        <v>1731956</v>
      </c>
      <c r="K28" s="14">
        <f t="shared" si="5"/>
        <v>1731956</v>
      </c>
      <c r="L28" s="8">
        <f t="shared" si="2"/>
        <v>8274068</v>
      </c>
      <c r="M28" s="19">
        <v>2019</v>
      </c>
    </row>
    <row r="29" spans="1:13" ht="15.75" customHeight="1" x14ac:dyDescent="0.25">
      <c r="A29" s="5" t="s">
        <v>31</v>
      </c>
      <c r="B29" s="6" t="s">
        <v>24</v>
      </c>
      <c r="C29" s="41">
        <f t="shared" si="4"/>
        <v>109541.37999999999</v>
      </c>
      <c r="D29" s="7">
        <v>0</v>
      </c>
      <c r="E29" s="18">
        <f>23263.23+86278.15</f>
        <v>109541.37999999999</v>
      </c>
      <c r="F29" s="8">
        <v>0</v>
      </c>
      <c r="G29" s="8">
        <v>0</v>
      </c>
      <c r="H29" s="8">
        <f>23263.23+86278.15+0+0</f>
        <v>109541.37999999999</v>
      </c>
      <c r="I29" s="8">
        <f>0+0</f>
        <v>0</v>
      </c>
      <c r="J29" s="14">
        <f t="shared" si="0"/>
        <v>109541.37999999999</v>
      </c>
      <c r="K29" s="14">
        <f t="shared" si="5"/>
        <v>109541.37999999999</v>
      </c>
      <c r="L29" s="8">
        <f t="shared" si="2"/>
        <v>0</v>
      </c>
      <c r="M29" s="19">
        <v>2019</v>
      </c>
    </row>
    <row r="30" spans="1:13" ht="15.75" customHeight="1" x14ac:dyDescent="0.25">
      <c r="A30" s="5" t="s">
        <v>32</v>
      </c>
      <c r="B30" s="6" t="s">
        <v>21</v>
      </c>
      <c r="C30" s="41">
        <f t="shared" si="4"/>
        <v>0</v>
      </c>
      <c r="D30" s="7">
        <v>0</v>
      </c>
      <c r="E30" s="18">
        <v>0</v>
      </c>
      <c r="F30" s="8">
        <v>0</v>
      </c>
      <c r="G30" s="8">
        <v>0</v>
      </c>
      <c r="H30" s="8">
        <v>0</v>
      </c>
      <c r="I30" s="8">
        <v>0</v>
      </c>
      <c r="J30" s="14">
        <f t="shared" si="0"/>
        <v>0</v>
      </c>
      <c r="K30" s="14">
        <f t="shared" si="5"/>
        <v>0</v>
      </c>
      <c r="L30" s="8">
        <f t="shared" si="2"/>
        <v>0</v>
      </c>
      <c r="M30" s="19">
        <v>2019</v>
      </c>
    </row>
    <row r="31" spans="1:13" ht="15.75" customHeight="1" x14ac:dyDescent="0.25">
      <c r="A31" s="5" t="s">
        <v>33</v>
      </c>
      <c r="B31" s="6" t="s">
        <v>21</v>
      </c>
      <c r="C31" s="41">
        <f t="shared" si="4"/>
        <v>0</v>
      </c>
      <c r="D31" s="7">
        <v>0</v>
      </c>
      <c r="E31" s="18">
        <v>0</v>
      </c>
      <c r="F31" s="8">
        <v>0</v>
      </c>
      <c r="G31" s="8">
        <v>0</v>
      </c>
      <c r="H31" s="8">
        <v>0</v>
      </c>
      <c r="I31" s="8">
        <v>0</v>
      </c>
      <c r="J31" s="14">
        <f t="shared" si="0"/>
        <v>0</v>
      </c>
      <c r="K31" s="14">
        <f t="shared" si="5"/>
        <v>0</v>
      </c>
      <c r="L31" s="8">
        <f t="shared" si="2"/>
        <v>0</v>
      </c>
      <c r="M31" s="19">
        <v>2019</v>
      </c>
    </row>
    <row r="32" spans="1:13" ht="15.75" customHeight="1" x14ac:dyDescent="0.25">
      <c r="A32" s="5" t="s">
        <v>40</v>
      </c>
      <c r="B32" s="6" t="s">
        <v>21</v>
      </c>
      <c r="C32" s="41">
        <f t="shared" si="4"/>
        <v>0</v>
      </c>
      <c r="D32" s="7">
        <v>0</v>
      </c>
      <c r="E32" s="18">
        <v>0</v>
      </c>
      <c r="F32" s="8">
        <f>239613.31</f>
        <v>239613.31</v>
      </c>
      <c r="G32" s="8">
        <v>0</v>
      </c>
      <c r="H32" s="8">
        <v>239613.31</v>
      </c>
      <c r="I32" s="8">
        <v>239613.31</v>
      </c>
      <c r="J32" s="14">
        <f t="shared" si="0"/>
        <v>0</v>
      </c>
      <c r="K32" s="14">
        <f t="shared" si="5"/>
        <v>0</v>
      </c>
      <c r="L32" s="8">
        <f t="shared" si="2"/>
        <v>239613.31</v>
      </c>
      <c r="M32" s="19">
        <v>2019</v>
      </c>
    </row>
    <row r="33" spans="1:13" ht="15.75" customHeight="1" x14ac:dyDescent="0.25">
      <c r="A33" s="5" t="s">
        <v>35</v>
      </c>
      <c r="B33" s="6" t="s">
        <v>21</v>
      </c>
      <c r="C33" s="41">
        <f t="shared" si="4"/>
        <v>4671.3999999999996</v>
      </c>
      <c r="D33" s="7">
        <v>0</v>
      </c>
      <c r="E33" s="18">
        <f>3898.5+772.9</f>
        <v>4671.3999999999996</v>
      </c>
      <c r="F33" s="8">
        <v>0</v>
      </c>
      <c r="G33" s="8">
        <v>0</v>
      </c>
      <c r="H33" s="8">
        <f>0+3898.5+0+772.9</f>
        <v>4671.3999999999996</v>
      </c>
      <c r="I33" s="8">
        <f>3898.5+772.9</f>
        <v>4671.3999999999996</v>
      </c>
      <c r="J33" s="14">
        <f t="shared" si="0"/>
        <v>0</v>
      </c>
      <c r="K33" s="14">
        <f t="shared" si="5"/>
        <v>0</v>
      </c>
      <c r="L33" s="8">
        <f t="shared" si="2"/>
        <v>4671.3999999999996</v>
      </c>
      <c r="M33" s="19">
        <v>2019</v>
      </c>
    </row>
    <row r="34" spans="1:13" ht="15.75" customHeight="1" x14ac:dyDescent="0.25">
      <c r="A34" s="5" t="s">
        <v>36</v>
      </c>
      <c r="B34" s="6" t="s">
        <v>21</v>
      </c>
      <c r="C34" s="41">
        <f t="shared" si="4"/>
        <v>0</v>
      </c>
      <c r="D34" s="7">
        <v>0</v>
      </c>
      <c r="E34" s="18">
        <v>0</v>
      </c>
      <c r="F34" s="8">
        <v>0</v>
      </c>
      <c r="G34" s="8">
        <v>0</v>
      </c>
      <c r="H34" s="8">
        <v>0</v>
      </c>
      <c r="I34" s="8">
        <v>0</v>
      </c>
      <c r="J34" s="14">
        <f t="shared" si="0"/>
        <v>0</v>
      </c>
      <c r="K34" s="14">
        <f t="shared" si="5"/>
        <v>0</v>
      </c>
      <c r="L34" s="8">
        <f t="shared" si="2"/>
        <v>0</v>
      </c>
      <c r="M34" s="19">
        <v>2019</v>
      </c>
    </row>
    <row r="35" spans="1:13" ht="15.75" customHeight="1" x14ac:dyDescent="0.25">
      <c r="A35" s="5" t="s">
        <v>37</v>
      </c>
      <c r="B35" s="6" t="s">
        <v>21</v>
      </c>
      <c r="C35" s="41">
        <f t="shared" si="4"/>
        <v>823750</v>
      </c>
      <c r="D35" s="7">
        <v>0</v>
      </c>
      <c r="E35" s="18">
        <v>823750</v>
      </c>
      <c r="F35" s="8">
        <v>0</v>
      </c>
      <c r="G35" s="8">
        <v>0</v>
      </c>
      <c r="H35" s="8">
        <f>121988.1+701761.9</f>
        <v>823750</v>
      </c>
      <c r="I35" s="8">
        <f>701761.9</f>
        <v>701761.9</v>
      </c>
      <c r="J35" s="14">
        <f t="shared" si="0"/>
        <v>121988.09999999998</v>
      </c>
      <c r="K35" s="14">
        <f t="shared" si="5"/>
        <v>121988.09999999998</v>
      </c>
      <c r="L35" s="8">
        <f t="shared" si="2"/>
        <v>701761.9</v>
      </c>
      <c r="M35" s="19">
        <v>2019</v>
      </c>
    </row>
    <row r="36" spans="1:13" ht="15.75" customHeight="1" x14ac:dyDescent="0.25">
      <c r="A36" s="5" t="s">
        <v>38</v>
      </c>
      <c r="B36" s="6" t="s">
        <v>21</v>
      </c>
      <c r="C36" s="41">
        <f t="shared" si="4"/>
        <v>0</v>
      </c>
      <c r="D36" s="7">
        <v>0</v>
      </c>
      <c r="E36" s="18">
        <v>0</v>
      </c>
      <c r="F36" s="8">
        <v>0</v>
      </c>
      <c r="G36" s="8">
        <v>0</v>
      </c>
      <c r="H36" s="8">
        <v>0</v>
      </c>
      <c r="I36" s="8">
        <v>0</v>
      </c>
      <c r="J36" s="14">
        <f t="shared" si="0"/>
        <v>0</v>
      </c>
      <c r="K36" s="14">
        <f t="shared" si="5"/>
        <v>0</v>
      </c>
      <c r="L36" s="8">
        <f t="shared" si="2"/>
        <v>0</v>
      </c>
      <c r="M36" s="19">
        <v>2019</v>
      </c>
    </row>
    <row r="37" spans="1:13" ht="15.75" customHeight="1" thickBot="1" x14ac:dyDescent="0.3">
      <c r="A37" s="32" t="s">
        <v>39</v>
      </c>
      <c r="B37" s="33" t="s">
        <v>21</v>
      </c>
      <c r="C37" s="37">
        <f t="shared" si="4"/>
        <v>10642596.220000001</v>
      </c>
      <c r="D37" s="34">
        <v>0</v>
      </c>
      <c r="E37" s="35">
        <f>19000.3+10800.2+137867+574642.26+658395.26+7337672.88+1790.58+1212157.06+140000+300000+59812.06+38130+152328.62</f>
        <v>10642596.220000001</v>
      </c>
      <c r="F37" s="36">
        <v>0</v>
      </c>
      <c r="G37" s="36">
        <v>0</v>
      </c>
      <c r="H37" s="36">
        <f>0+0+0+574642.26+382650.41+1952383.89+0+0+28000+154625+19000.3+10800.2+137867+0+275744.85+5385288.99+1790.58+1212157.06+112000+145375+0+59812.06+38130+152328.62+0+0</f>
        <v>10642596.220000001</v>
      </c>
      <c r="I37" s="36">
        <f>19000.3+10800.2+137867+0+275744.85+5385288.99+1790.58+1212157.06+112000+145375+59812.06+0+0</f>
        <v>7359836.04</v>
      </c>
      <c r="J37" s="39">
        <f t="shared" si="0"/>
        <v>3282760.1800000006</v>
      </c>
      <c r="K37" s="39">
        <f t="shared" si="5"/>
        <v>3282760.1800000006</v>
      </c>
      <c r="L37" s="36">
        <f t="shared" si="2"/>
        <v>7359836.04</v>
      </c>
      <c r="M37" s="40">
        <v>2019</v>
      </c>
    </row>
    <row r="38" spans="1:13" ht="15.75" customHeight="1" x14ac:dyDescent="0.25">
      <c r="A38" s="20" t="s">
        <v>20</v>
      </c>
      <c r="B38" s="21" t="s">
        <v>21</v>
      </c>
      <c r="C38" s="22">
        <f t="shared" si="4"/>
        <v>0</v>
      </c>
      <c r="D38" s="23">
        <v>0</v>
      </c>
      <c r="E38" s="24">
        <v>0</v>
      </c>
      <c r="F38" s="25">
        <v>4457.3599999999997</v>
      </c>
      <c r="G38" s="25">
        <v>4457.3599999999997</v>
      </c>
      <c r="H38" s="25">
        <v>0</v>
      </c>
      <c r="I38" s="26">
        <v>0</v>
      </c>
      <c r="J38" s="26">
        <f t="shared" si="0"/>
        <v>0</v>
      </c>
      <c r="K38" s="26">
        <f t="shared" si="5"/>
        <v>0</v>
      </c>
      <c r="L38" s="25">
        <f t="shared" si="2"/>
        <v>4457.3599999999997</v>
      </c>
      <c r="M38" s="27">
        <v>2018</v>
      </c>
    </row>
    <row r="39" spans="1:13" ht="15.75" customHeight="1" x14ac:dyDescent="0.25">
      <c r="A39" s="5" t="s">
        <v>23</v>
      </c>
      <c r="B39" s="6" t="s">
        <v>24</v>
      </c>
      <c r="C39" s="41">
        <f t="shared" si="4"/>
        <v>0</v>
      </c>
      <c r="D39" s="7">
        <v>0</v>
      </c>
      <c r="E39" s="24">
        <v>0</v>
      </c>
      <c r="F39" s="8">
        <v>632</v>
      </c>
      <c r="G39" s="8">
        <v>632</v>
      </c>
      <c r="H39" s="8">
        <v>0</v>
      </c>
      <c r="I39" s="29">
        <v>0</v>
      </c>
      <c r="J39" s="14">
        <f t="shared" si="0"/>
        <v>0</v>
      </c>
      <c r="K39" s="14">
        <f t="shared" si="5"/>
        <v>0</v>
      </c>
      <c r="L39" s="8">
        <f t="shared" si="2"/>
        <v>632</v>
      </c>
      <c r="M39" s="19">
        <v>2018</v>
      </c>
    </row>
    <row r="40" spans="1:13" ht="15.75" customHeight="1" x14ac:dyDescent="0.25">
      <c r="A40" s="5" t="s">
        <v>25</v>
      </c>
      <c r="B40" s="6" t="s">
        <v>21</v>
      </c>
      <c r="C40" s="41">
        <f t="shared" si="4"/>
        <v>0</v>
      </c>
      <c r="D40" s="7">
        <v>0</v>
      </c>
      <c r="E40" s="24">
        <v>0</v>
      </c>
      <c r="F40" s="8">
        <v>2458.66</v>
      </c>
      <c r="G40" s="8">
        <v>2458.66</v>
      </c>
      <c r="H40" s="8">
        <v>0</v>
      </c>
      <c r="I40" s="14">
        <v>0</v>
      </c>
      <c r="J40" s="14">
        <f t="shared" si="0"/>
        <v>0</v>
      </c>
      <c r="K40" s="14">
        <f t="shared" si="5"/>
        <v>0</v>
      </c>
      <c r="L40" s="8">
        <f t="shared" si="2"/>
        <v>2458.66</v>
      </c>
      <c r="M40" s="19">
        <v>2018</v>
      </c>
    </row>
    <row r="41" spans="1:13" ht="15.75" customHeight="1" x14ac:dyDescent="0.25">
      <c r="A41" s="5" t="s">
        <v>26</v>
      </c>
      <c r="B41" s="6" t="s">
        <v>21</v>
      </c>
      <c r="C41" s="41">
        <f t="shared" si="4"/>
        <v>0</v>
      </c>
      <c r="D41" s="7">
        <v>0</v>
      </c>
      <c r="E41" s="24">
        <v>0</v>
      </c>
      <c r="F41" s="8">
        <v>5660.14</v>
      </c>
      <c r="G41" s="8">
        <v>5660.14</v>
      </c>
      <c r="H41" s="8">
        <v>0</v>
      </c>
      <c r="I41" s="14">
        <v>0</v>
      </c>
      <c r="J41" s="14">
        <f t="shared" si="0"/>
        <v>0</v>
      </c>
      <c r="K41" s="14">
        <f t="shared" si="5"/>
        <v>0</v>
      </c>
      <c r="L41" s="8">
        <f t="shared" si="2"/>
        <v>5660.14</v>
      </c>
      <c r="M41" s="19">
        <v>2018</v>
      </c>
    </row>
    <row r="42" spans="1:13" ht="15.75" customHeight="1" x14ac:dyDescent="0.25">
      <c r="A42" s="5" t="s">
        <v>27</v>
      </c>
      <c r="B42" s="6" t="s">
        <v>21</v>
      </c>
      <c r="C42" s="41">
        <f t="shared" si="4"/>
        <v>0</v>
      </c>
      <c r="D42" s="7">
        <v>0</v>
      </c>
      <c r="E42" s="24">
        <v>0</v>
      </c>
      <c r="F42" s="8">
        <v>866.78</v>
      </c>
      <c r="G42" s="8">
        <v>866.78</v>
      </c>
      <c r="H42" s="8">
        <v>0</v>
      </c>
      <c r="I42" s="14">
        <v>0</v>
      </c>
      <c r="J42" s="14">
        <f t="shared" si="0"/>
        <v>0</v>
      </c>
      <c r="K42" s="14">
        <f t="shared" si="5"/>
        <v>0</v>
      </c>
      <c r="L42" s="8">
        <f t="shared" si="2"/>
        <v>866.78</v>
      </c>
      <c r="M42" s="19">
        <v>2018</v>
      </c>
    </row>
    <row r="43" spans="1:13" ht="15.75" customHeight="1" x14ac:dyDescent="0.25">
      <c r="A43" s="5" t="s">
        <v>28</v>
      </c>
      <c r="B43" s="6" t="s">
        <v>21</v>
      </c>
      <c r="C43" s="41">
        <f t="shared" si="4"/>
        <v>0</v>
      </c>
      <c r="D43" s="7">
        <v>0</v>
      </c>
      <c r="E43" s="24">
        <v>0</v>
      </c>
      <c r="F43" s="8">
        <v>142813.57</v>
      </c>
      <c r="G43" s="8">
        <v>142813.57</v>
      </c>
      <c r="H43" s="8">
        <v>0</v>
      </c>
      <c r="I43" s="14">
        <v>0</v>
      </c>
      <c r="J43" s="14">
        <f t="shared" si="0"/>
        <v>0</v>
      </c>
      <c r="K43" s="14">
        <f t="shared" si="5"/>
        <v>0</v>
      </c>
      <c r="L43" s="8">
        <f t="shared" si="2"/>
        <v>142813.57</v>
      </c>
      <c r="M43" s="19">
        <v>2018</v>
      </c>
    </row>
    <row r="44" spans="1:13" ht="15.75" customHeight="1" x14ac:dyDescent="0.25">
      <c r="A44" s="5" t="s">
        <v>29</v>
      </c>
      <c r="B44" s="6" t="s">
        <v>21</v>
      </c>
      <c r="C44" s="41">
        <f t="shared" si="4"/>
        <v>5388.14</v>
      </c>
      <c r="D44" s="7">
        <v>0</v>
      </c>
      <c r="E44" s="30">
        <v>5388.14</v>
      </c>
      <c r="F44" s="8">
        <v>0</v>
      </c>
      <c r="G44" s="8">
        <v>0</v>
      </c>
      <c r="H44" s="8">
        <f>0+5388.14</f>
        <v>5388.14</v>
      </c>
      <c r="I44" s="14">
        <v>5388.14</v>
      </c>
      <c r="J44" s="14">
        <f t="shared" si="0"/>
        <v>0</v>
      </c>
      <c r="K44" s="14">
        <f t="shared" si="5"/>
        <v>0</v>
      </c>
      <c r="L44" s="8">
        <f t="shared" si="2"/>
        <v>5388.14</v>
      </c>
      <c r="M44" s="19">
        <v>2018</v>
      </c>
    </row>
    <row r="45" spans="1:13" ht="15.75" customHeight="1" x14ac:dyDescent="0.25">
      <c r="A45" s="5" t="s">
        <v>30</v>
      </c>
      <c r="B45" s="5" t="s">
        <v>30</v>
      </c>
      <c r="C45" s="41">
        <f t="shared" si="4"/>
        <v>11006024</v>
      </c>
      <c r="D45" s="7">
        <v>0</v>
      </c>
      <c r="E45" s="30">
        <f>11006024</f>
        <v>11006024</v>
      </c>
      <c r="F45" s="8">
        <v>0</v>
      </c>
      <c r="G45" s="7">
        <v>0</v>
      </c>
      <c r="H45" s="8">
        <f>667198.63+10338825.37</f>
        <v>11006024</v>
      </c>
      <c r="I45" s="8">
        <f>10338825.37</f>
        <v>10338825.369999999</v>
      </c>
      <c r="J45" s="14">
        <f t="shared" si="0"/>
        <v>667198.63000000082</v>
      </c>
      <c r="K45" s="14">
        <f t="shared" si="5"/>
        <v>667198.63000000082</v>
      </c>
      <c r="L45" s="8">
        <f t="shared" si="2"/>
        <v>10338825.369999999</v>
      </c>
      <c r="M45" s="19">
        <v>2018</v>
      </c>
    </row>
    <row r="46" spans="1:13" ht="15.75" customHeight="1" x14ac:dyDescent="0.25">
      <c r="A46" s="5" t="s">
        <v>31</v>
      </c>
      <c r="B46" s="6" t="s">
        <v>24</v>
      </c>
      <c r="C46" s="41">
        <f t="shared" si="4"/>
        <v>287465.12</v>
      </c>
      <c r="D46" s="7">
        <v>0</v>
      </c>
      <c r="E46" s="30">
        <f>9952.5+277512.62</f>
        <v>287465.12</v>
      </c>
      <c r="F46" s="8">
        <v>0</v>
      </c>
      <c r="G46" s="8">
        <v>0</v>
      </c>
      <c r="H46" s="8">
        <f>0+267178.62+9952.5+10334</f>
        <v>287465.12</v>
      </c>
      <c r="I46" s="8">
        <f>9952.5+10334</f>
        <v>20286.5</v>
      </c>
      <c r="J46" s="14">
        <f t="shared" si="0"/>
        <v>267178.62</v>
      </c>
      <c r="K46" s="14">
        <f t="shared" si="5"/>
        <v>267178.62</v>
      </c>
      <c r="L46" s="8">
        <f t="shared" si="2"/>
        <v>20286.5</v>
      </c>
      <c r="M46" s="19">
        <v>2018</v>
      </c>
    </row>
    <row r="47" spans="1:13" ht="15.75" customHeight="1" x14ac:dyDescent="0.25">
      <c r="A47" s="5" t="s">
        <v>32</v>
      </c>
      <c r="B47" s="6" t="s">
        <v>21</v>
      </c>
      <c r="C47" s="41">
        <f t="shared" si="4"/>
        <v>0</v>
      </c>
      <c r="D47" s="7">
        <v>0</v>
      </c>
      <c r="E47" s="30">
        <v>0</v>
      </c>
      <c r="F47" s="8">
        <v>0</v>
      </c>
      <c r="G47" s="8">
        <v>0</v>
      </c>
      <c r="H47" s="8">
        <v>0</v>
      </c>
      <c r="I47" s="8">
        <v>0</v>
      </c>
      <c r="J47" s="14">
        <f t="shared" si="0"/>
        <v>0</v>
      </c>
      <c r="K47" s="14">
        <f t="shared" si="5"/>
        <v>0</v>
      </c>
      <c r="L47" s="8">
        <f t="shared" si="2"/>
        <v>0</v>
      </c>
      <c r="M47" s="19">
        <v>2018</v>
      </c>
    </row>
    <row r="48" spans="1:13" ht="15.75" customHeight="1" x14ac:dyDescent="0.25">
      <c r="A48" s="5" t="s">
        <v>33</v>
      </c>
      <c r="B48" s="6" t="s">
        <v>21</v>
      </c>
      <c r="C48" s="41">
        <f t="shared" si="4"/>
        <v>0</v>
      </c>
      <c r="D48" s="7">
        <v>0</v>
      </c>
      <c r="E48" s="30">
        <v>0</v>
      </c>
      <c r="F48" s="8">
        <v>0</v>
      </c>
      <c r="G48" s="8">
        <v>0</v>
      </c>
      <c r="H48" s="8">
        <v>0</v>
      </c>
      <c r="I48" s="8">
        <v>0</v>
      </c>
      <c r="J48" s="14">
        <f t="shared" si="0"/>
        <v>0</v>
      </c>
      <c r="K48" s="14">
        <f t="shared" si="5"/>
        <v>0</v>
      </c>
      <c r="L48" s="8">
        <f t="shared" si="2"/>
        <v>0</v>
      </c>
      <c r="M48" s="19">
        <v>2018</v>
      </c>
    </row>
    <row r="49" spans="1:13" ht="15.75" customHeight="1" x14ac:dyDescent="0.25">
      <c r="A49" s="5" t="s">
        <v>40</v>
      </c>
      <c r="B49" s="6" t="s">
        <v>21</v>
      </c>
      <c r="C49" s="41">
        <f t="shared" si="4"/>
        <v>0</v>
      </c>
      <c r="D49" s="7">
        <v>0</v>
      </c>
      <c r="E49" s="30">
        <v>0</v>
      </c>
      <c r="F49" s="8">
        <v>0</v>
      </c>
      <c r="G49" s="8">
        <v>0</v>
      </c>
      <c r="H49" s="8">
        <v>0</v>
      </c>
      <c r="I49" s="8">
        <v>0</v>
      </c>
      <c r="J49" s="14">
        <f t="shared" si="0"/>
        <v>0</v>
      </c>
      <c r="K49" s="14">
        <f t="shared" si="5"/>
        <v>0</v>
      </c>
      <c r="L49" s="8">
        <f t="shared" si="2"/>
        <v>0</v>
      </c>
      <c r="M49" s="19">
        <v>2018</v>
      </c>
    </row>
    <row r="50" spans="1:13" ht="15.75" customHeight="1" x14ac:dyDescent="0.25">
      <c r="A50" s="5" t="s">
        <v>35</v>
      </c>
      <c r="B50" s="6" t="s">
        <v>21</v>
      </c>
      <c r="C50" s="41">
        <f t="shared" si="4"/>
        <v>65743.56</v>
      </c>
      <c r="D50" s="7">
        <v>0</v>
      </c>
      <c r="E50" s="30">
        <v>65743.56</v>
      </c>
      <c r="F50" s="8">
        <v>0</v>
      </c>
      <c r="G50" s="8">
        <v>0</v>
      </c>
      <c r="H50" s="8">
        <f>56625.84+9117.72</f>
        <v>65743.56</v>
      </c>
      <c r="I50" s="8">
        <f>9117.72</f>
        <v>9117.7199999999993</v>
      </c>
      <c r="J50" s="14">
        <f t="shared" si="0"/>
        <v>56625.84</v>
      </c>
      <c r="K50" s="14">
        <f t="shared" si="5"/>
        <v>56625.84</v>
      </c>
      <c r="L50" s="8">
        <f t="shared" si="2"/>
        <v>9117.7199999999993</v>
      </c>
      <c r="M50" s="19">
        <v>2018</v>
      </c>
    </row>
    <row r="51" spans="1:13" ht="15.75" customHeight="1" x14ac:dyDescent="0.25">
      <c r="A51" s="5" t="s">
        <v>36</v>
      </c>
      <c r="B51" s="6" t="s">
        <v>21</v>
      </c>
      <c r="C51" s="41">
        <f t="shared" si="4"/>
        <v>16532.78</v>
      </c>
      <c r="D51" s="7">
        <v>0</v>
      </c>
      <c r="E51" s="30">
        <f>2696.97+13835.81</f>
        <v>16532.78</v>
      </c>
      <c r="F51" s="8">
        <v>0</v>
      </c>
      <c r="G51" s="8">
        <v>0</v>
      </c>
      <c r="H51" s="8">
        <f>0+0+2696.97+13835.81</f>
        <v>16532.78</v>
      </c>
      <c r="I51" s="8">
        <f>2696.97+13835.81</f>
        <v>16532.78</v>
      </c>
      <c r="J51" s="14">
        <f t="shared" si="0"/>
        <v>0</v>
      </c>
      <c r="K51" s="14">
        <f t="shared" si="5"/>
        <v>0</v>
      </c>
      <c r="L51" s="8">
        <f t="shared" si="2"/>
        <v>16532.78</v>
      </c>
      <c r="M51" s="19">
        <v>2018</v>
      </c>
    </row>
    <row r="52" spans="1:13" ht="15.75" customHeight="1" x14ac:dyDescent="0.25">
      <c r="A52" s="5" t="s">
        <v>37</v>
      </c>
      <c r="B52" s="6" t="s">
        <v>21</v>
      </c>
      <c r="C52" s="41">
        <f t="shared" si="4"/>
        <v>814682.44</v>
      </c>
      <c r="D52" s="7">
        <v>0</v>
      </c>
      <c r="E52" s="30">
        <v>814682.44</v>
      </c>
      <c r="F52" s="8">
        <v>0</v>
      </c>
      <c r="G52" s="8">
        <v>0</v>
      </c>
      <c r="H52" s="8">
        <f>2483.04+812199.4</f>
        <v>814682.44000000006</v>
      </c>
      <c r="I52" s="8">
        <f>812199.4</f>
        <v>812199.4</v>
      </c>
      <c r="J52" s="14">
        <f t="shared" si="0"/>
        <v>2483.0400000000373</v>
      </c>
      <c r="K52" s="14">
        <f t="shared" si="5"/>
        <v>2483.0399999999208</v>
      </c>
      <c r="L52" s="8">
        <f t="shared" si="2"/>
        <v>812199.4</v>
      </c>
      <c r="M52" s="19">
        <v>2018</v>
      </c>
    </row>
    <row r="53" spans="1:13" ht="15.75" customHeight="1" x14ac:dyDescent="0.25">
      <c r="A53" s="5" t="s">
        <v>38</v>
      </c>
      <c r="B53" s="6" t="s">
        <v>21</v>
      </c>
      <c r="C53" s="41">
        <f t="shared" si="4"/>
        <v>37962.35</v>
      </c>
      <c r="D53" s="7">
        <v>0</v>
      </c>
      <c r="E53" s="30">
        <f>37962.35</f>
        <v>37962.35</v>
      </c>
      <c r="F53" s="8">
        <v>0</v>
      </c>
      <c r="G53" s="8">
        <v>0</v>
      </c>
      <c r="H53" s="8">
        <f>3000+34962.35</f>
        <v>37962.35</v>
      </c>
      <c r="I53" s="8">
        <f>34962.35</f>
        <v>34962.35</v>
      </c>
      <c r="J53" s="14">
        <f t="shared" si="0"/>
        <v>3000</v>
      </c>
      <c r="K53" s="14">
        <f t="shared" si="5"/>
        <v>3000</v>
      </c>
      <c r="L53" s="8">
        <f t="shared" si="2"/>
        <v>34962.35</v>
      </c>
      <c r="M53" s="19">
        <v>2018</v>
      </c>
    </row>
    <row r="54" spans="1:13" ht="15.75" customHeight="1" thickBot="1" x14ac:dyDescent="0.3">
      <c r="A54" s="42" t="s">
        <v>39</v>
      </c>
      <c r="B54" s="43" t="s">
        <v>21</v>
      </c>
      <c r="C54" s="38">
        <f t="shared" si="4"/>
        <v>7720187.6099999994</v>
      </c>
      <c r="D54" s="34">
        <v>0</v>
      </c>
      <c r="E54" s="44">
        <f>1849031.9+7650+825+3737.5+4478754.96+842779.34+524874.03+12534.88</f>
        <v>7720187.6099999994</v>
      </c>
      <c r="F54" s="36">
        <v>0</v>
      </c>
      <c r="G54" s="37">
        <v>0</v>
      </c>
      <c r="H54" s="36">
        <f>0+0+0+0+34225.93+0+1849031.9+7650+825+3737.5+4444529.03+842779.34+0+524874.03+0+0</f>
        <v>7707652.7300000004</v>
      </c>
      <c r="I54" s="36">
        <f>1849031.9+7650+825+3737.5+4444529.03+842779.34+524874.03+0+0</f>
        <v>7673426.7999999998</v>
      </c>
      <c r="J54" s="39">
        <f t="shared" si="0"/>
        <v>34225.930000000633</v>
      </c>
      <c r="K54" s="39">
        <f t="shared" si="5"/>
        <v>46760.80999999959</v>
      </c>
      <c r="L54" s="36">
        <f t="shared" si="2"/>
        <v>7673426.7999999998</v>
      </c>
      <c r="M54" s="40">
        <v>2018</v>
      </c>
    </row>
    <row r="55" spans="1:13" ht="15.75" customHeight="1" x14ac:dyDescent="0.25">
      <c r="A55" s="45" t="s">
        <v>22</v>
      </c>
      <c r="B55" s="21" t="s">
        <v>21</v>
      </c>
      <c r="C55" s="46">
        <f t="shared" si="4"/>
        <v>75.63</v>
      </c>
      <c r="D55" s="23">
        <v>0</v>
      </c>
      <c r="E55" s="24">
        <v>75.63</v>
      </c>
      <c r="F55" s="25">
        <v>0</v>
      </c>
      <c r="G55" s="25">
        <v>0</v>
      </c>
      <c r="H55" s="25">
        <v>0</v>
      </c>
      <c r="I55" s="26">
        <v>0</v>
      </c>
      <c r="J55" s="26">
        <f t="shared" si="0"/>
        <v>0</v>
      </c>
      <c r="K55" s="26">
        <f t="shared" si="5"/>
        <v>75.63</v>
      </c>
      <c r="L55" s="25">
        <f t="shared" si="2"/>
        <v>0</v>
      </c>
      <c r="M55" s="27">
        <v>2017</v>
      </c>
    </row>
    <row r="56" spans="1:13" ht="15" customHeight="1" x14ac:dyDescent="0.25">
      <c r="A56" s="20" t="s">
        <v>20</v>
      </c>
      <c r="B56" s="21" t="s">
        <v>21</v>
      </c>
      <c r="C56" s="22">
        <f t="shared" si="4"/>
        <v>0</v>
      </c>
      <c r="D56" s="23">
        <v>0</v>
      </c>
      <c r="E56" s="24">
        <v>0</v>
      </c>
      <c r="F56" s="25">
        <v>4876</v>
      </c>
      <c r="G56" s="25">
        <v>4876</v>
      </c>
      <c r="H56" s="25">
        <v>0</v>
      </c>
      <c r="I56" s="26">
        <v>0</v>
      </c>
      <c r="J56" s="26">
        <f t="shared" si="0"/>
        <v>0</v>
      </c>
      <c r="K56" s="26">
        <f t="shared" si="5"/>
        <v>0</v>
      </c>
      <c r="L56" s="25">
        <f t="shared" si="2"/>
        <v>4876</v>
      </c>
      <c r="M56" s="27">
        <v>2017</v>
      </c>
    </row>
    <row r="57" spans="1:13" ht="15" customHeight="1" x14ac:dyDescent="0.25">
      <c r="A57" s="5" t="s">
        <v>23</v>
      </c>
      <c r="B57" s="6" t="s">
        <v>24</v>
      </c>
      <c r="C57" s="41">
        <f t="shared" si="4"/>
        <v>0</v>
      </c>
      <c r="D57" s="7">
        <v>0</v>
      </c>
      <c r="E57" s="24">
        <v>0</v>
      </c>
      <c r="F57" s="8">
        <v>53300.61</v>
      </c>
      <c r="G57" s="8">
        <v>53300.61</v>
      </c>
      <c r="H57" s="8">
        <v>0</v>
      </c>
      <c r="I57" s="29">
        <v>0</v>
      </c>
      <c r="J57" s="14">
        <f t="shared" si="0"/>
        <v>0</v>
      </c>
      <c r="K57" s="14">
        <f t="shared" si="5"/>
        <v>0</v>
      </c>
      <c r="L57" s="8">
        <f t="shared" si="2"/>
        <v>53300.61</v>
      </c>
      <c r="M57" s="27">
        <v>2017</v>
      </c>
    </row>
    <row r="58" spans="1:13" ht="15" customHeight="1" x14ac:dyDescent="0.25">
      <c r="A58" s="5" t="s">
        <v>25</v>
      </c>
      <c r="B58" s="6" t="s">
        <v>21</v>
      </c>
      <c r="C58" s="41">
        <f t="shared" si="4"/>
        <v>0</v>
      </c>
      <c r="D58" s="7">
        <v>0</v>
      </c>
      <c r="E58" s="24">
        <v>0</v>
      </c>
      <c r="F58" s="8">
        <v>2912.12</v>
      </c>
      <c r="G58" s="8">
        <v>2912.12</v>
      </c>
      <c r="H58" s="8">
        <v>0</v>
      </c>
      <c r="I58" s="14">
        <v>0</v>
      </c>
      <c r="J58" s="14">
        <f t="shared" si="0"/>
        <v>0</v>
      </c>
      <c r="K58" s="14">
        <f t="shared" si="5"/>
        <v>0</v>
      </c>
      <c r="L58" s="8">
        <f t="shared" si="2"/>
        <v>2912.12</v>
      </c>
      <c r="M58" s="27">
        <v>2017</v>
      </c>
    </row>
    <row r="59" spans="1:13" ht="15" customHeight="1" x14ac:dyDescent="0.25">
      <c r="A59" s="5" t="s">
        <v>26</v>
      </c>
      <c r="B59" s="6" t="s">
        <v>21</v>
      </c>
      <c r="C59" s="41">
        <f t="shared" si="4"/>
        <v>0</v>
      </c>
      <c r="D59" s="7">
        <v>0</v>
      </c>
      <c r="E59" s="24">
        <v>0</v>
      </c>
      <c r="F59" s="8">
        <v>0</v>
      </c>
      <c r="G59" s="8">
        <v>0</v>
      </c>
      <c r="H59" s="8">
        <v>0</v>
      </c>
      <c r="I59" s="14">
        <v>0</v>
      </c>
      <c r="J59" s="14">
        <f t="shared" si="0"/>
        <v>0</v>
      </c>
      <c r="K59" s="14">
        <f t="shared" si="5"/>
        <v>0</v>
      </c>
      <c r="L59" s="8">
        <f t="shared" si="2"/>
        <v>0</v>
      </c>
      <c r="M59" s="27">
        <v>2017</v>
      </c>
    </row>
    <row r="60" spans="1:13" ht="15" customHeight="1" x14ac:dyDescent="0.25">
      <c r="A60" s="5" t="s">
        <v>27</v>
      </c>
      <c r="B60" s="6" t="s">
        <v>21</v>
      </c>
      <c r="C60" s="41">
        <f t="shared" si="4"/>
        <v>0</v>
      </c>
      <c r="D60" s="7">
        <v>0</v>
      </c>
      <c r="E60" s="24">
        <v>0</v>
      </c>
      <c r="F60" s="8">
        <v>1671.83</v>
      </c>
      <c r="G60" s="8">
        <v>1671.83</v>
      </c>
      <c r="H60" s="8">
        <v>0</v>
      </c>
      <c r="I60" s="14">
        <v>0</v>
      </c>
      <c r="J60" s="14">
        <f t="shared" si="0"/>
        <v>0</v>
      </c>
      <c r="K60" s="14">
        <f t="shared" si="5"/>
        <v>0</v>
      </c>
      <c r="L60" s="8">
        <f t="shared" si="2"/>
        <v>1671.83</v>
      </c>
      <c r="M60" s="27">
        <v>2017</v>
      </c>
    </row>
    <row r="61" spans="1:13" ht="15" customHeight="1" x14ac:dyDescent="0.25">
      <c r="A61" s="5" t="s">
        <v>28</v>
      </c>
      <c r="B61" s="6" t="s">
        <v>21</v>
      </c>
      <c r="C61" s="41">
        <f t="shared" si="4"/>
        <v>0</v>
      </c>
      <c r="D61" s="7">
        <v>0</v>
      </c>
      <c r="E61" s="24">
        <v>0</v>
      </c>
      <c r="F61" s="8">
        <v>207552.44</v>
      </c>
      <c r="G61" s="8">
        <v>207552.44</v>
      </c>
      <c r="H61" s="8">
        <v>0</v>
      </c>
      <c r="I61" s="14">
        <v>0</v>
      </c>
      <c r="J61" s="14">
        <f t="shared" si="0"/>
        <v>0</v>
      </c>
      <c r="K61" s="14">
        <f t="shared" si="5"/>
        <v>0</v>
      </c>
      <c r="L61" s="8">
        <f t="shared" si="2"/>
        <v>207552.44</v>
      </c>
      <c r="M61" s="27">
        <v>2017</v>
      </c>
    </row>
    <row r="62" spans="1:13" ht="15" customHeight="1" x14ac:dyDescent="0.25">
      <c r="A62" s="5" t="s">
        <v>29</v>
      </c>
      <c r="B62" s="6" t="s">
        <v>21</v>
      </c>
      <c r="C62" s="41">
        <f t="shared" si="4"/>
        <v>593.04</v>
      </c>
      <c r="D62" s="7">
        <v>0</v>
      </c>
      <c r="E62" s="30">
        <v>593.04</v>
      </c>
      <c r="F62" s="8">
        <v>0</v>
      </c>
      <c r="G62" s="8">
        <v>0</v>
      </c>
      <c r="H62" s="8">
        <v>593.04</v>
      </c>
      <c r="I62" s="14">
        <v>593.04</v>
      </c>
      <c r="J62" s="14">
        <f t="shared" si="0"/>
        <v>0</v>
      </c>
      <c r="K62" s="14">
        <f t="shared" si="5"/>
        <v>0</v>
      </c>
      <c r="L62" s="8">
        <f t="shared" si="2"/>
        <v>593.04</v>
      </c>
      <c r="M62" s="27">
        <v>2017</v>
      </c>
    </row>
    <row r="63" spans="1:13" ht="15" customHeight="1" x14ac:dyDescent="0.25">
      <c r="A63" s="5" t="s">
        <v>30</v>
      </c>
      <c r="B63" s="5" t="s">
        <v>30</v>
      </c>
      <c r="C63" s="41">
        <f t="shared" si="4"/>
        <v>10864208</v>
      </c>
      <c r="D63" s="7">
        <v>0</v>
      </c>
      <c r="E63" s="30">
        <f>1337030+8653158+625000+96620+12000+28400+112000</f>
        <v>10864208</v>
      </c>
      <c r="F63" s="8">
        <v>0</v>
      </c>
      <c r="G63" s="7">
        <v>0</v>
      </c>
      <c r="H63" s="8">
        <f>25350+530118+18184.63+5200+0+800+20088+1311680+8123040+606815.37+91420+12000+27600+91912</f>
        <v>10864207.999999998</v>
      </c>
      <c r="I63" s="8">
        <f>1311680+8123040+606815.37+91420+12000+27600+91912</f>
        <v>10264467.369999999</v>
      </c>
      <c r="J63" s="14">
        <f t="shared" si="0"/>
        <v>599740.62999999896</v>
      </c>
      <c r="K63" s="14">
        <f t="shared" si="5"/>
        <v>599740.63000000082</v>
      </c>
      <c r="L63" s="8">
        <f t="shared" si="2"/>
        <v>10264467.369999999</v>
      </c>
      <c r="M63" s="27">
        <v>2017</v>
      </c>
    </row>
    <row r="64" spans="1:13" ht="15" customHeight="1" x14ac:dyDescent="0.25">
      <c r="A64" s="5" t="s">
        <v>31</v>
      </c>
      <c r="B64" s="6" t="s">
        <v>24</v>
      </c>
      <c r="C64" s="41">
        <f t="shared" si="4"/>
        <v>161934.37</v>
      </c>
      <c r="D64" s="7">
        <v>0</v>
      </c>
      <c r="E64" s="30">
        <f>32745+129189.37</f>
        <v>161934.37</v>
      </c>
      <c r="F64" s="8">
        <v>0</v>
      </c>
      <c r="G64" s="8">
        <v>0</v>
      </c>
      <c r="H64" s="8">
        <f>26070+6675+84691.37+44498</f>
        <v>161934.37</v>
      </c>
      <c r="I64" s="8">
        <f>6675+44498</f>
        <v>51173</v>
      </c>
      <c r="J64" s="14">
        <f t="shared" si="0"/>
        <v>110761.37</v>
      </c>
      <c r="K64" s="14">
        <f t="shared" si="5"/>
        <v>110761.37</v>
      </c>
      <c r="L64" s="8">
        <f t="shared" si="2"/>
        <v>51173</v>
      </c>
      <c r="M64" s="27">
        <v>2017</v>
      </c>
    </row>
    <row r="65" spans="1:13" ht="15" customHeight="1" x14ac:dyDescent="0.25">
      <c r="A65" s="5" t="s">
        <v>32</v>
      </c>
      <c r="B65" s="6" t="s">
        <v>21</v>
      </c>
      <c r="C65" s="41">
        <f t="shared" si="4"/>
        <v>1017.26</v>
      </c>
      <c r="D65" s="7">
        <v>0</v>
      </c>
      <c r="E65" s="30">
        <v>1017.26</v>
      </c>
      <c r="F65" s="8">
        <v>0</v>
      </c>
      <c r="G65" s="8">
        <v>0</v>
      </c>
      <c r="H65" s="8">
        <v>926.27</v>
      </c>
      <c r="I65" s="8">
        <f>H65-90.99</f>
        <v>835.28</v>
      </c>
      <c r="J65" s="14">
        <f t="shared" si="0"/>
        <v>90.990000000000009</v>
      </c>
      <c r="K65" s="14">
        <f t="shared" si="5"/>
        <v>181.98000000000002</v>
      </c>
      <c r="L65" s="8">
        <f t="shared" si="2"/>
        <v>835.28</v>
      </c>
      <c r="M65" s="27">
        <v>2017</v>
      </c>
    </row>
    <row r="66" spans="1:13" ht="15" customHeight="1" x14ac:dyDescent="0.25">
      <c r="A66" s="5" t="s">
        <v>33</v>
      </c>
      <c r="B66" s="6" t="s">
        <v>21</v>
      </c>
      <c r="C66" s="41">
        <f t="shared" si="4"/>
        <v>0</v>
      </c>
      <c r="D66" s="7">
        <v>0</v>
      </c>
      <c r="E66" s="30">
        <v>0</v>
      </c>
      <c r="F66" s="8">
        <v>0</v>
      </c>
      <c r="G66" s="8">
        <v>0</v>
      </c>
      <c r="H66" s="8">
        <v>0</v>
      </c>
      <c r="I66" s="8">
        <v>0</v>
      </c>
      <c r="J66" s="14">
        <f t="shared" ref="J66:J72" si="6">H66-I66</f>
        <v>0</v>
      </c>
      <c r="K66" s="14">
        <f t="shared" si="5"/>
        <v>0</v>
      </c>
      <c r="L66" s="8">
        <f t="shared" ref="L66:L72" si="7">G66+I66</f>
        <v>0</v>
      </c>
      <c r="M66" s="27">
        <v>2017</v>
      </c>
    </row>
    <row r="67" spans="1:13" ht="15" customHeight="1" x14ac:dyDescent="0.25">
      <c r="A67" s="5" t="s">
        <v>40</v>
      </c>
      <c r="B67" s="6" t="s">
        <v>21</v>
      </c>
      <c r="C67" s="41">
        <f t="shared" si="4"/>
        <v>0</v>
      </c>
      <c r="D67" s="7">
        <v>0</v>
      </c>
      <c r="E67" s="30">
        <v>0</v>
      </c>
      <c r="F67" s="8">
        <v>0</v>
      </c>
      <c r="G67" s="8">
        <v>0</v>
      </c>
      <c r="H67" s="8">
        <v>0</v>
      </c>
      <c r="I67" s="8">
        <v>0</v>
      </c>
      <c r="J67" s="14">
        <f t="shared" si="6"/>
        <v>0</v>
      </c>
      <c r="K67" s="14">
        <f t="shared" si="5"/>
        <v>0</v>
      </c>
      <c r="L67" s="8">
        <f t="shared" si="7"/>
        <v>0</v>
      </c>
      <c r="M67" s="27">
        <v>2017</v>
      </c>
    </row>
    <row r="68" spans="1:13" ht="15" customHeight="1" x14ac:dyDescent="0.25">
      <c r="A68" s="5" t="s">
        <v>35</v>
      </c>
      <c r="B68" s="6" t="s">
        <v>21</v>
      </c>
      <c r="C68" s="41">
        <f t="shared" si="4"/>
        <v>735422.9</v>
      </c>
      <c r="D68" s="7">
        <v>0</v>
      </c>
      <c r="E68" s="30">
        <f>6978.47+19848.29+708596.14</f>
        <v>735422.9</v>
      </c>
      <c r="F68" s="8">
        <v>0</v>
      </c>
      <c r="G68" s="8">
        <v>0</v>
      </c>
      <c r="H68" s="8">
        <f>6978.47+9528.5+50957.66+0+10319.79+657638.48</f>
        <v>735422.9</v>
      </c>
      <c r="I68" s="8">
        <f>0+10319.79+657638.48</f>
        <v>667958.27</v>
      </c>
      <c r="J68" s="14">
        <f t="shared" si="6"/>
        <v>67464.63</v>
      </c>
      <c r="K68" s="14">
        <f t="shared" si="5"/>
        <v>67464.63</v>
      </c>
      <c r="L68" s="8">
        <f t="shared" si="7"/>
        <v>667958.27</v>
      </c>
      <c r="M68" s="27">
        <v>2017</v>
      </c>
    </row>
    <row r="69" spans="1:13" ht="15" customHeight="1" x14ac:dyDescent="0.25">
      <c r="A69" s="5" t="s">
        <v>36</v>
      </c>
      <c r="B69" s="6" t="s">
        <v>21</v>
      </c>
      <c r="C69" s="41">
        <f t="shared" si="4"/>
        <v>218780.88</v>
      </c>
      <c r="D69" s="7">
        <v>0</v>
      </c>
      <c r="E69" s="30">
        <f>9165+11991.87+197624.01</f>
        <v>218780.88</v>
      </c>
      <c r="F69" s="8">
        <v>0</v>
      </c>
      <c r="G69" s="8">
        <v>0</v>
      </c>
      <c r="H69" s="8">
        <f>0+0+15804.7+9165+11991.87+181819.31</f>
        <v>218780.88</v>
      </c>
      <c r="I69" s="8">
        <f>849720.7+9165+11991.87+181819.31</f>
        <v>1052696.8799999999</v>
      </c>
      <c r="J69" s="14">
        <f t="shared" si="6"/>
        <v>-833915.99999999988</v>
      </c>
      <c r="K69" s="14">
        <f t="shared" si="5"/>
        <v>-833915.99999999988</v>
      </c>
      <c r="L69" s="8">
        <f t="shared" si="7"/>
        <v>1052696.8799999999</v>
      </c>
      <c r="M69" s="27">
        <v>2017</v>
      </c>
    </row>
    <row r="70" spans="1:13" ht="15" customHeight="1" x14ac:dyDescent="0.25">
      <c r="A70" s="5" t="s">
        <v>37</v>
      </c>
      <c r="B70" s="6" t="s">
        <v>21</v>
      </c>
      <c r="C70" s="41">
        <f t="shared" si="4"/>
        <v>884997.3</v>
      </c>
      <c r="D70" s="7">
        <v>0</v>
      </c>
      <c r="E70" s="30">
        <v>884997.3</v>
      </c>
      <c r="F70" s="8">
        <v>0</v>
      </c>
      <c r="G70" s="8">
        <v>0</v>
      </c>
      <c r="H70" s="8">
        <f>35276.6+849720.7</f>
        <v>884997.29999999993</v>
      </c>
      <c r="I70" s="8">
        <f>849720.7</f>
        <v>849720.7</v>
      </c>
      <c r="J70" s="14">
        <f t="shared" si="6"/>
        <v>35276.599999999977</v>
      </c>
      <c r="K70" s="14">
        <f t="shared" si="5"/>
        <v>35276.600000000093</v>
      </c>
      <c r="L70" s="8">
        <f t="shared" si="7"/>
        <v>849720.7</v>
      </c>
      <c r="M70" s="27">
        <v>2017</v>
      </c>
    </row>
    <row r="71" spans="1:13" ht="15" customHeight="1" x14ac:dyDescent="0.25">
      <c r="A71" s="5" t="s">
        <v>38</v>
      </c>
      <c r="B71" s="6" t="s">
        <v>21</v>
      </c>
      <c r="C71" s="41">
        <f t="shared" si="4"/>
        <v>4656.8999999999996</v>
      </c>
      <c r="D71" s="7">
        <v>0</v>
      </c>
      <c r="E71" s="30">
        <v>4656.8999999999996</v>
      </c>
      <c r="F71" s="8">
        <v>0</v>
      </c>
      <c r="G71" s="8">
        <v>0</v>
      </c>
      <c r="H71" s="8">
        <f>0+4656.9</f>
        <v>4656.8999999999996</v>
      </c>
      <c r="I71" s="8">
        <f>H71-0</f>
        <v>4656.8999999999996</v>
      </c>
      <c r="J71" s="14">
        <f t="shared" si="6"/>
        <v>0</v>
      </c>
      <c r="K71" s="14">
        <f t="shared" si="5"/>
        <v>0</v>
      </c>
      <c r="L71" s="8">
        <f t="shared" si="7"/>
        <v>4656.8999999999996</v>
      </c>
      <c r="M71" s="27">
        <v>2017</v>
      </c>
    </row>
    <row r="72" spans="1:13" ht="15" customHeight="1" thickBot="1" x14ac:dyDescent="0.3">
      <c r="A72" s="42" t="s">
        <v>39</v>
      </c>
      <c r="B72" s="43" t="s">
        <v>21</v>
      </c>
      <c r="C72" s="41">
        <f t="shared" si="4"/>
        <v>8790283.7200000007</v>
      </c>
      <c r="D72" s="7">
        <v>0</v>
      </c>
      <c r="E72" s="30">
        <f>23506.1+19025.1+98118+6731536.6+10274.99+1401941.61+505881.32</f>
        <v>8790283.7200000007</v>
      </c>
      <c r="F72" s="8">
        <v>0</v>
      </c>
      <c r="G72" s="47">
        <v>0</v>
      </c>
      <c r="H72" s="8">
        <f>0+0+0+0+10274.99+106018.56+23506.1+19025.1+98118+6731536.6+0+1295923.05+0+505881.32</f>
        <v>8790283.7199999988</v>
      </c>
      <c r="I72" s="8">
        <f>23506.1+19025.1+98118+6731536.6+0+1295923.05+505881.32</f>
        <v>8673990.1699999999</v>
      </c>
      <c r="J72" s="14">
        <f t="shared" si="6"/>
        <v>116293.54999999888</v>
      </c>
      <c r="K72" s="14">
        <f t="shared" si="5"/>
        <v>116293.55000000075</v>
      </c>
      <c r="L72" s="8">
        <f t="shared" si="7"/>
        <v>8673990.1699999999</v>
      </c>
      <c r="M72" s="27">
        <v>2017</v>
      </c>
    </row>
  </sheetData>
  <pageMargins left="0.51180555555555496" right="0.51180555555555496" top="0.78749999999999998" bottom="0.78749999999999998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1078-587C-494D-AC63-14280891A49A}">
  <dimension ref="A1:P953"/>
  <sheetViews>
    <sheetView zoomScale="70" zoomScaleNormal="70" workbookViewId="0">
      <pane ySplit="1" topLeftCell="A2" activePane="bottomLeft" state="frozen"/>
      <selection activeCell="B1" sqref="B1"/>
      <selection pane="bottomLeft" activeCell="I3" sqref="I3"/>
    </sheetView>
  </sheetViews>
  <sheetFormatPr defaultColWidth="13.5703125" defaultRowHeight="15" x14ac:dyDescent="0.25"/>
  <cols>
    <col min="1" max="1" width="19.28515625" customWidth="1"/>
    <col min="2" max="2" width="22.5703125" customWidth="1"/>
    <col min="3" max="4" width="21" customWidth="1"/>
    <col min="5" max="5" width="21.28515625" customWidth="1"/>
    <col min="6" max="6" width="20.5703125" customWidth="1"/>
    <col min="7" max="7" width="26.140625" customWidth="1"/>
    <col min="8" max="8" width="11.5703125" customWidth="1"/>
    <col min="9" max="9" width="19.28515625" style="68" customWidth="1"/>
    <col min="10" max="10" width="14.140625" customWidth="1"/>
    <col min="11" max="11" width="20.5703125" bestFit="1" customWidth="1"/>
    <col min="12" max="12" width="17.140625" style="69" customWidth="1"/>
    <col min="13" max="13" width="20" style="68" customWidth="1"/>
    <col min="14" max="14" width="11.140625" customWidth="1"/>
    <col min="16" max="16" width="13.5703125" style="69"/>
  </cols>
  <sheetData>
    <row r="1" spans="1:16" x14ac:dyDescent="0.25">
      <c r="A1" s="49" t="s">
        <v>41</v>
      </c>
      <c r="B1" s="50" t="s">
        <v>42</v>
      </c>
      <c r="C1" s="50" t="s">
        <v>43</v>
      </c>
      <c r="D1" s="50" t="s">
        <v>44</v>
      </c>
      <c r="E1" s="50" t="s">
        <v>45</v>
      </c>
      <c r="F1" s="50" t="s">
        <v>46</v>
      </c>
      <c r="G1" s="50" t="s">
        <v>47</v>
      </c>
      <c r="H1" s="50" t="s">
        <v>48</v>
      </c>
      <c r="I1" s="51" t="s">
        <v>24</v>
      </c>
      <c r="J1" s="51" t="s">
        <v>49</v>
      </c>
      <c r="K1" s="51" t="s">
        <v>50</v>
      </c>
      <c r="L1" s="51" t="s">
        <v>51</v>
      </c>
      <c r="M1" s="51" t="s">
        <v>52</v>
      </c>
      <c r="N1" s="51" t="s">
        <v>53</v>
      </c>
      <c r="O1" s="52" t="s">
        <v>54</v>
      </c>
      <c r="P1" s="53" t="s">
        <v>55</v>
      </c>
    </row>
    <row r="2" spans="1:16" s="59" customFormat="1" ht="15.75" x14ac:dyDescent="0.25">
      <c r="A2" s="102" t="s">
        <v>56</v>
      </c>
      <c r="B2" s="103" t="s">
        <v>57</v>
      </c>
      <c r="C2" s="103" t="s">
        <v>58</v>
      </c>
      <c r="D2" s="103">
        <v>0</v>
      </c>
      <c r="E2" s="103" t="s">
        <v>59</v>
      </c>
      <c r="F2" s="104" t="s">
        <v>60</v>
      </c>
      <c r="G2" s="103" t="s">
        <v>61</v>
      </c>
      <c r="H2" s="105" t="s">
        <v>14</v>
      </c>
      <c r="I2" s="54">
        <v>4200</v>
      </c>
      <c r="J2" s="55">
        <v>2018</v>
      </c>
      <c r="K2" s="106">
        <v>2017</v>
      </c>
      <c r="L2" s="57">
        <v>16</v>
      </c>
      <c r="M2" s="58" t="s">
        <v>62</v>
      </c>
      <c r="N2" s="57">
        <v>1</v>
      </c>
      <c r="O2" s="65">
        <v>1862</v>
      </c>
      <c r="P2" s="66">
        <v>1</v>
      </c>
    </row>
    <row r="3" spans="1:16" s="59" customFormat="1" ht="15.75" x14ac:dyDescent="0.25">
      <c r="A3" s="102" t="s">
        <v>56</v>
      </c>
      <c r="B3" s="103" t="s">
        <v>57</v>
      </c>
      <c r="C3" s="103" t="s">
        <v>58</v>
      </c>
      <c r="D3" s="103">
        <v>0</v>
      </c>
      <c r="E3" s="103" t="s">
        <v>63</v>
      </c>
      <c r="F3" s="104" t="s">
        <v>60</v>
      </c>
      <c r="G3" s="103" t="s">
        <v>64</v>
      </c>
      <c r="H3" s="105" t="s">
        <v>14</v>
      </c>
      <c r="I3" s="54">
        <v>10500</v>
      </c>
      <c r="J3" s="55">
        <v>2018</v>
      </c>
      <c r="K3" s="106">
        <v>2017</v>
      </c>
      <c r="L3" s="57">
        <v>39</v>
      </c>
      <c r="M3" s="58" t="s">
        <v>62</v>
      </c>
      <c r="N3" s="57">
        <v>1</v>
      </c>
      <c r="O3" s="65">
        <v>0</v>
      </c>
      <c r="P3" s="66">
        <v>1</v>
      </c>
    </row>
    <row r="4" spans="1:16" s="59" customFormat="1" ht="15.75" x14ac:dyDescent="0.25">
      <c r="A4" s="102" t="s">
        <v>56</v>
      </c>
      <c r="B4" s="103" t="s">
        <v>57</v>
      </c>
      <c r="C4" s="103" t="s">
        <v>58</v>
      </c>
      <c r="D4" s="103">
        <v>0</v>
      </c>
      <c r="E4" s="103" t="s">
        <v>63</v>
      </c>
      <c r="F4" s="104" t="s">
        <v>60</v>
      </c>
      <c r="G4" s="103" t="s">
        <v>65</v>
      </c>
      <c r="H4" s="105" t="s">
        <v>14</v>
      </c>
      <c r="I4" s="54">
        <v>780</v>
      </c>
      <c r="J4" s="55">
        <v>2018</v>
      </c>
      <c r="K4" s="106">
        <v>2017</v>
      </c>
      <c r="L4" s="57">
        <v>2</v>
      </c>
      <c r="M4" s="58" t="s">
        <v>62</v>
      </c>
      <c r="N4" s="57">
        <v>1</v>
      </c>
      <c r="O4" s="65">
        <v>0</v>
      </c>
      <c r="P4" s="66">
        <v>1</v>
      </c>
    </row>
    <row r="5" spans="1:16" s="59" customFormat="1" ht="15.75" x14ac:dyDescent="0.25">
      <c r="A5" s="102" t="s">
        <v>56</v>
      </c>
      <c r="B5" s="103" t="s">
        <v>66</v>
      </c>
      <c r="C5" s="103" t="s">
        <v>58</v>
      </c>
      <c r="D5" s="103">
        <v>0</v>
      </c>
      <c r="E5" s="103" t="s">
        <v>67</v>
      </c>
      <c r="F5" s="104" t="s">
        <v>68</v>
      </c>
      <c r="G5" s="103" t="s">
        <v>69</v>
      </c>
      <c r="H5" s="105" t="s">
        <v>14</v>
      </c>
      <c r="I5" s="54">
        <v>433800</v>
      </c>
      <c r="J5" s="55">
        <v>2018</v>
      </c>
      <c r="K5" s="106">
        <v>2017</v>
      </c>
      <c r="L5" s="57">
        <v>1106</v>
      </c>
      <c r="M5" s="58" t="s">
        <v>62</v>
      </c>
      <c r="N5" s="57">
        <v>1</v>
      </c>
      <c r="O5" s="65">
        <v>0</v>
      </c>
      <c r="P5" s="66">
        <v>1</v>
      </c>
    </row>
    <row r="6" spans="1:16" s="59" customFormat="1" ht="15.75" x14ac:dyDescent="0.25">
      <c r="A6" s="102" t="s">
        <v>56</v>
      </c>
      <c r="B6" s="103" t="s">
        <v>66</v>
      </c>
      <c r="C6" s="103" t="s">
        <v>58</v>
      </c>
      <c r="D6" s="103">
        <v>0</v>
      </c>
      <c r="E6" s="103" t="s">
        <v>67</v>
      </c>
      <c r="F6" s="104" t="s">
        <v>70</v>
      </c>
      <c r="G6" s="103" t="s">
        <v>71</v>
      </c>
      <c r="H6" s="105" t="s">
        <v>72</v>
      </c>
      <c r="I6" s="54">
        <v>4400</v>
      </c>
      <c r="J6" s="55">
        <v>2018</v>
      </c>
      <c r="K6" s="106">
        <v>2017</v>
      </c>
      <c r="L6" s="57">
        <v>11</v>
      </c>
      <c r="M6" s="58" t="s">
        <v>62</v>
      </c>
      <c r="N6" s="57">
        <v>1</v>
      </c>
      <c r="O6" s="65">
        <v>0</v>
      </c>
      <c r="P6" s="66">
        <v>1</v>
      </c>
    </row>
    <row r="7" spans="1:16" s="59" customFormat="1" ht="15.75" x14ac:dyDescent="0.25">
      <c r="A7" s="102" t="s">
        <v>56</v>
      </c>
      <c r="B7" s="103" t="s">
        <v>66</v>
      </c>
      <c r="C7" s="103" t="s">
        <v>58</v>
      </c>
      <c r="D7" s="103">
        <v>0</v>
      </c>
      <c r="E7" s="103" t="s">
        <v>73</v>
      </c>
      <c r="F7" s="104" t="s">
        <v>70</v>
      </c>
      <c r="G7" s="103" t="s">
        <v>74</v>
      </c>
      <c r="H7" s="105" t="s">
        <v>72</v>
      </c>
      <c r="I7" s="54">
        <v>5600</v>
      </c>
      <c r="J7" s="55">
        <v>2018</v>
      </c>
      <c r="K7" s="106">
        <v>2017</v>
      </c>
      <c r="L7" s="57">
        <v>9</v>
      </c>
      <c r="M7" s="58" t="s">
        <v>62</v>
      </c>
      <c r="N7" s="57">
        <v>1</v>
      </c>
      <c r="O7" s="65">
        <v>0</v>
      </c>
      <c r="P7" s="66">
        <v>1</v>
      </c>
    </row>
    <row r="8" spans="1:16" s="59" customFormat="1" ht="15.75" x14ac:dyDescent="0.25">
      <c r="A8" s="102" t="s">
        <v>56</v>
      </c>
      <c r="B8" s="103" t="s">
        <v>66</v>
      </c>
      <c r="C8" s="103" t="s">
        <v>58</v>
      </c>
      <c r="D8" s="103">
        <v>0</v>
      </c>
      <c r="E8" s="103" t="s">
        <v>73</v>
      </c>
      <c r="F8" s="103" t="s">
        <v>75</v>
      </c>
      <c r="G8" s="103" t="s">
        <v>76</v>
      </c>
      <c r="H8" s="105" t="s">
        <v>14</v>
      </c>
      <c r="I8" s="54">
        <v>118100</v>
      </c>
      <c r="J8" s="55">
        <v>2018</v>
      </c>
      <c r="K8" s="106">
        <v>2018</v>
      </c>
      <c r="L8" s="57">
        <v>284</v>
      </c>
      <c r="M8" s="58" t="s">
        <v>62</v>
      </c>
      <c r="N8" s="57">
        <v>1</v>
      </c>
      <c r="O8" s="65">
        <v>0</v>
      </c>
      <c r="P8" s="66">
        <v>1</v>
      </c>
    </row>
    <row r="9" spans="1:16" s="59" customFormat="1" ht="15.75" x14ac:dyDescent="0.25">
      <c r="A9" s="102" t="s">
        <v>56</v>
      </c>
      <c r="B9" s="103" t="s">
        <v>66</v>
      </c>
      <c r="C9" s="103" t="s">
        <v>58</v>
      </c>
      <c r="D9" s="103">
        <v>0</v>
      </c>
      <c r="E9" s="103" t="s">
        <v>59</v>
      </c>
      <c r="F9" s="104" t="s">
        <v>68</v>
      </c>
      <c r="G9" s="107" t="s">
        <v>77</v>
      </c>
      <c r="H9" s="105" t="s">
        <v>14</v>
      </c>
      <c r="I9" s="54">
        <v>30200</v>
      </c>
      <c r="J9" s="55">
        <v>2018</v>
      </c>
      <c r="K9" s="106">
        <v>2017</v>
      </c>
      <c r="L9" s="57">
        <v>76</v>
      </c>
      <c r="M9" s="58" t="s">
        <v>62</v>
      </c>
      <c r="N9" s="57">
        <v>1</v>
      </c>
      <c r="O9" s="65">
        <v>0</v>
      </c>
      <c r="P9" s="66">
        <v>1</v>
      </c>
    </row>
    <row r="10" spans="1:16" s="59" customFormat="1" ht="15.75" x14ac:dyDescent="0.25">
      <c r="A10" s="102" t="s">
        <v>56</v>
      </c>
      <c r="B10" s="103" t="s">
        <v>66</v>
      </c>
      <c r="C10" s="103" t="s">
        <v>58</v>
      </c>
      <c r="D10" s="103">
        <v>0</v>
      </c>
      <c r="E10" s="103" t="s">
        <v>59</v>
      </c>
      <c r="F10" s="104" t="s">
        <v>70</v>
      </c>
      <c r="G10" s="107" t="s">
        <v>78</v>
      </c>
      <c r="H10" s="105" t="s">
        <v>72</v>
      </c>
      <c r="I10" s="54">
        <v>400</v>
      </c>
      <c r="J10" s="55">
        <v>2018</v>
      </c>
      <c r="K10" s="106">
        <v>2017</v>
      </c>
      <c r="L10" s="57">
        <v>1</v>
      </c>
      <c r="M10" s="58" t="s">
        <v>62</v>
      </c>
      <c r="N10" s="57">
        <v>1</v>
      </c>
      <c r="O10" s="65">
        <v>0</v>
      </c>
      <c r="P10" s="66">
        <v>1</v>
      </c>
    </row>
    <row r="11" spans="1:16" s="59" customFormat="1" ht="15.75" x14ac:dyDescent="0.25">
      <c r="A11" s="102" t="s">
        <v>56</v>
      </c>
      <c r="B11" s="103" t="s">
        <v>66</v>
      </c>
      <c r="C11" s="103" t="s">
        <v>58</v>
      </c>
      <c r="D11" s="103">
        <v>0</v>
      </c>
      <c r="E11" s="103" t="s">
        <v>63</v>
      </c>
      <c r="F11" s="103" t="s">
        <v>75</v>
      </c>
      <c r="G11" s="103" t="s">
        <v>79</v>
      </c>
      <c r="H11" s="105" t="s">
        <v>14</v>
      </c>
      <c r="I11" s="54">
        <v>98800</v>
      </c>
      <c r="J11" s="55">
        <v>2018</v>
      </c>
      <c r="K11" s="106">
        <v>2018</v>
      </c>
      <c r="L11" s="57">
        <v>248</v>
      </c>
      <c r="M11" s="58" t="s">
        <v>62</v>
      </c>
      <c r="N11" s="57">
        <v>1</v>
      </c>
      <c r="O11" s="65">
        <v>0</v>
      </c>
      <c r="P11" s="66">
        <v>1</v>
      </c>
    </row>
    <row r="12" spans="1:16" s="59" customFormat="1" ht="15.75" x14ac:dyDescent="0.25">
      <c r="A12" s="102" t="s">
        <v>56</v>
      </c>
      <c r="B12" s="103" t="s">
        <v>66</v>
      </c>
      <c r="C12" s="103" t="s">
        <v>58</v>
      </c>
      <c r="D12" s="103">
        <v>0</v>
      </c>
      <c r="E12" s="103" t="s">
        <v>63</v>
      </c>
      <c r="F12" s="104" t="s">
        <v>68</v>
      </c>
      <c r="G12" s="103" t="s">
        <v>80</v>
      </c>
      <c r="H12" s="105" t="s">
        <v>14</v>
      </c>
      <c r="I12" s="54">
        <f>6000-400</f>
        <v>5600</v>
      </c>
      <c r="J12" s="55">
        <v>2018</v>
      </c>
      <c r="K12" s="106">
        <v>2017</v>
      </c>
      <c r="L12" s="57">
        <v>14</v>
      </c>
      <c r="M12" s="58" t="s">
        <v>62</v>
      </c>
      <c r="N12" s="57">
        <v>1</v>
      </c>
      <c r="O12" s="65">
        <v>0</v>
      </c>
      <c r="P12" s="66">
        <v>1</v>
      </c>
    </row>
    <row r="13" spans="1:16" s="59" customFormat="1" ht="15.75" x14ac:dyDescent="0.25">
      <c r="A13" s="102" t="s">
        <v>56</v>
      </c>
      <c r="B13" s="103" t="s">
        <v>81</v>
      </c>
      <c r="C13" s="103" t="s">
        <v>58</v>
      </c>
      <c r="D13" s="103">
        <v>0</v>
      </c>
      <c r="E13" s="103" t="s">
        <v>73</v>
      </c>
      <c r="F13" s="104" t="s">
        <v>82</v>
      </c>
      <c r="G13" s="107" t="s">
        <v>83</v>
      </c>
      <c r="H13" s="105" t="s">
        <v>14</v>
      </c>
      <c r="I13" s="54">
        <v>3080</v>
      </c>
      <c r="J13" s="55">
        <v>2018</v>
      </c>
      <c r="K13" s="106">
        <v>2017</v>
      </c>
      <c r="L13" s="57">
        <v>44</v>
      </c>
      <c r="M13" s="58" t="s">
        <v>62</v>
      </c>
      <c r="N13" s="57">
        <v>1</v>
      </c>
      <c r="O13" s="65">
        <v>0</v>
      </c>
      <c r="P13" s="66">
        <v>1</v>
      </c>
    </row>
    <row r="14" spans="1:16" s="59" customFormat="1" ht="15.75" x14ac:dyDescent="0.25">
      <c r="A14" s="102" t="s">
        <v>56</v>
      </c>
      <c r="B14" s="103" t="s">
        <v>84</v>
      </c>
      <c r="C14" s="103" t="s">
        <v>58</v>
      </c>
      <c r="D14" s="103">
        <v>0</v>
      </c>
      <c r="E14" s="103" t="s">
        <v>67</v>
      </c>
      <c r="F14" s="104" t="s">
        <v>85</v>
      </c>
      <c r="G14" s="103" t="s">
        <v>86</v>
      </c>
      <c r="H14" s="105" t="s">
        <v>14</v>
      </c>
      <c r="I14" s="54">
        <v>3000</v>
      </c>
      <c r="J14" s="55">
        <v>2018</v>
      </c>
      <c r="K14" s="106">
        <v>2016</v>
      </c>
      <c r="L14" s="57">
        <v>3</v>
      </c>
      <c r="M14" s="58" t="s">
        <v>62</v>
      </c>
      <c r="N14" s="57">
        <v>1</v>
      </c>
      <c r="O14" s="65">
        <v>0</v>
      </c>
      <c r="P14" s="66">
        <v>1</v>
      </c>
    </row>
    <row r="15" spans="1:16" s="59" customFormat="1" ht="15.75" x14ac:dyDescent="0.25">
      <c r="A15" s="102" t="s">
        <v>56</v>
      </c>
      <c r="B15" s="103" t="s">
        <v>87</v>
      </c>
      <c r="C15" s="103" t="s">
        <v>58</v>
      </c>
      <c r="D15" s="103">
        <v>0</v>
      </c>
      <c r="E15" s="103" t="s">
        <v>67</v>
      </c>
      <c r="F15" s="104" t="s">
        <v>88</v>
      </c>
      <c r="G15" s="103" t="s">
        <v>89</v>
      </c>
      <c r="H15" s="105" t="s">
        <v>14</v>
      </c>
      <c r="I15" s="54">
        <v>10574</v>
      </c>
      <c r="J15" s="55">
        <v>2018</v>
      </c>
      <c r="K15" s="106">
        <v>2017</v>
      </c>
      <c r="L15" s="57">
        <v>17</v>
      </c>
      <c r="M15" s="58" t="s">
        <v>62</v>
      </c>
      <c r="N15" s="57">
        <v>1</v>
      </c>
      <c r="O15" s="65">
        <v>0</v>
      </c>
      <c r="P15" s="66">
        <v>1</v>
      </c>
    </row>
    <row r="16" spans="1:16" s="59" customFormat="1" ht="15.75" x14ac:dyDescent="0.25">
      <c r="A16" s="102" t="s">
        <v>90</v>
      </c>
      <c r="B16" s="103" t="s">
        <v>57</v>
      </c>
      <c r="C16" s="103" t="s">
        <v>58</v>
      </c>
      <c r="D16" s="103">
        <v>0</v>
      </c>
      <c r="E16" s="103" t="s">
        <v>59</v>
      </c>
      <c r="F16" s="104" t="s">
        <v>60</v>
      </c>
      <c r="G16" s="103" t="s">
        <v>91</v>
      </c>
      <c r="H16" s="105" t="s">
        <v>14</v>
      </c>
      <c r="I16" s="54">
        <v>5460</v>
      </c>
      <c r="J16" s="55">
        <v>2018</v>
      </c>
      <c r="K16" s="106">
        <v>2017</v>
      </c>
      <c r="L16" s="57">
        <v>21</v>
      </c>
      <c r="M16" s="58" t="s">
        <v>62</v>
      </c>
      <c r="N16" s="57">
        <v>2</v>
      </c>
      <c r="O16" s="65">
        <v>1831</v>
      </c>
      <c r="P16" s="66">
        <v>1</v>
      </c>
    </row>
    <row r="17" spans="1:16" s="59" customFormat="1" ht="15.75" x14ac:dyDescent="0.25">
      <c r="A17" s="102" t="s">
        <v>90</v>
      </c>
      <c r="B17" s="103" t="s">
        <v>57</v>
      </c>
      <c r="C17" s="103" t="s">
        <v>58</v>
      </c>
      <c r="D17" s="103">
        <v>0</v>
      </c>
      <c r="E17" s="103" t="s">
        <v>63</v>
      </c>
      <c r="F17" s="104" t="s">
        <v>92</v>
      </c>
      <c r="G17" s="103" t="s">
        <v>93</v>
      </c>
      <c r="H17" s="105" t="s">
        <v>14</v>
      </c>
      <c r="I17" s="54">
        <v>10320</v>
      </c>
      <c r="J17" s="55">
        <v>2018</v>
      </c>
      <c r="K17" s="106">
        <v>2018</v>
      </c>
      <c r="L17" s="57">
        <v>38</v>
      </c>
      <c r="M17" s="58" t="s">
        <v>62</v>
      </c>
      <c r="N17" s="57">
        <v>2</v>
      </c>
      <c r="O17" s="65">
        <v>0</v>
      </c>
      <c r="P17" s="66">
        <v>1</v>
      </c>
    </row>
    <row r="18" spans="1:16" s="59" customFormat="1" ht="15.75" x14ac:dyDescent="0.25">
      <c r="A18" s="102" t="s">
        <v>90</v>
      </c>
      <c r="B18" s="103" t="s">
        <v>57</v>
      </c>
      <c r="C18" s="103" t="s">
        <v>58</v>
      </c>
      <c r="D18" s="103">
        <v>0</v>
      </c>
      <c r="E18" s="103" t="s">
        <v>63</v>
      </c>
      <c r="F18" s="104" t="s">
        <v>60</v>
      </c>
      <c r="G18" s="103" t="s">
        <v>94</v>
      </c>
      <c r="H18" s="105" t="s">
        <v>14</v>
      </c>
      <c r="I18" s="60">
        <v>180</v>
      </c>
      <c r="J18" s="55">
        <v>2018</v>
      </c>
      <c r="K18" s="106">
        <v>2017</v>
      </c>
      <c r="L18" s="57">
        <v>1</v>
      </c>
      <c r="M18" s="58" t="s">
        <v>62</v>
      </c>
      <c r="N18" s="57">
        <v>2</v>
      </c>
      <c r="O18" s="65">
        <v>0</v>
      </c>
      <c r="P18" s="66">
        <v>1</v>
      </c>
    </row>
    <row r="19" spans="1:16" s="59" customFormat="1" ht="15.75" x14ac:dyDescent="0.25">
      <c r="A19" s="102" t="s">
        <v>90</v>
      </c>
      <c r="B19" s="103" t="s">
        <v>66</v>
      </c>
      <c r="C19" s="103" t="s">
        <v>58</v>
      </c>
      <c r="D19" s="103">
        <v>0</v>
      </c>
      <c r="E19" s="103" t="s">
        <v>67</v>
      </c>
      <c r="F19" s="104" t="s">
        <v>75</v>
      </c>
      <c r="G19" s="103" t="s">
        <v>95</v>
      </c>
      <c r="H19" s="105" t="s">
        <v>14</v>
      </c>
      <c r="I19" s="60">
        <v>432500</v>
      </c>
      <c r="J19" s="55">
        <v>2018</v>
      </c>
      <c r="K19" s="106">
        <v>2018</v>
      </c>
      <c r="L19" s="57">
        <v>1107</v>
      </c>
      <c r="M19" s="58" t="s">
        <v>62</v>
      </c>
      <c r="N19" s="57">
        <v>2</v>
      </c>
      <c r="O19" s="65">
        <v>0</v>
      </c>
      <c r="P19" s="66">
        <v>1</v>
      </c>
    </row>
    <row r="20" spans="1:16" s="59" customFormat="1" ht="15.75" x14ac:dyDescent="0.25">
      <c r="A20" s="102" t="s">
        <v>90</v>
      </c>
      <c r="B20" s="103" t="s">
        <v>66</v>
      </c>
      <c r="C20" s="103" t="s">
        <v>58</v>
      </c>
      <c r="D20" s="103">
        <v>0</v>
      </c>
      <c r="E20" s="103" t="s">
        <v>67</v>
      </c>
      <c r="F20" s="104" t="s">
        <v>70</v>
      </c>
      <c r="G20" s="103" t="s">
        <v>96</v>
      </c>
      <c r="H20" s="105" t="s">
        <v>72</v>
      </c>
      <c r="I20" s="60">
        <f>4000-800</f>
        <v>3200</v>
      </c>
      <c r="J20" s="55">
        <v>2018</v>
      </c>
      <c r="K20" s="106">
        <v>2017</v>
      </c>
      <c r="L20" s="57">
        <v>8</v>
      </c>
      <c r="M20" s="58" t="s">
        <v>62</v>
      </c>
      <c r="N20" s="57">
        <v>2</v>
      </c>
      <c r="O20" s="65">
        <v>0</v>
      </c>
      <c r="P20" s="66">
        <v>1</v>
      </c>
    </row>
    <row r="21" spans="1:16" s="59" customFormat="1" ht="15.75" x14ac:dyDescent="0.25">
      <c r="A21" s="102" t="s">
        <v>90</v>
      </c>
      <c r="B21" s="103" t="s">
        <v>66</v>
      </c>
      <c r="C21" s="103" t="s">
        <v>58</v>
      </c>
      <c r="D21" s="103">
        <v>0</v>
      </c>
      <c r="E21" s="103" t="s">
        <v>73</v>
      </c>
      <c r="F21" s="104" t="s">
        <v>75</v>
      </c>
      <c r="G21" s="103" t="s">
        <v>97</v>
      </c>
      <c r="H21" s="105" t="s">
        <v>14</v>
      </c>
      <c r="I21" s="60">
        <v>105500</v>
      </c>
      <c r="J21" s="55">
        <v>2018</v>
      </c>
      <c r="K21" s="106">
        <v>2018</v>
      </c>
      <c r="L21" s="57">
        <v>266</v>
      </c>
      <c r="M21" s="58" t="s">
        <v>62</v>
      </c>
      <c r="N21" s="57">
        <v>2</v>
      </c>
      <c r="O21" s="65">
        <v>0</v>
      </c>
      <c r="P21" s="66">
        <v>1</v>
      </c>
    </row>
    <row r="22" spans="1:16" s="59" customFormat="1" ht="15.75" x14ac:dyDescent="0.25">
      <c r="A22" s="102" t="s">
        <v>90</v>
      </c>
      <c r="B22" s="103" t="s">
        <v>66</v>
      </c>
      <c r="C22" s="103" t="s">
        <v>58</v>
      </c>
      <c r="D22" s="103">
        <v>0</v>
      </c>
      <c r="E22" s="103" t="s">
        <v>73</v>
      </c>
      <c r="F22" s="104" t="s">
        <v>68</v>
      </c>
      <c r="G22" s="103" t="s">
        <v>98</v>
      </c>
      <c r="H22" s="105" t="s">
        <v>14</v>
      </c>
      <c r="I22" s="60">
        <v>2000</v>
      </c>
      <c r="J22" s="55">
        <v>2018</v>
      </c>
      <c r="K22" s="106">
        <v>2017</v>
      </c>
      <c r="L22" s="57">
        <v>5</v>
      </c>
      <c r="M22" s="58" t="s">
        <v>62</v>
      </c>
      <c r="N22" s="57">
        <v>2</v>
      </c>
      <c r="O22" s="65">
        <v>0</v>
      </c>
      <c r="P22" s="66">
        <v>1</v>
      </c>
    </row>
    <row r="23" spans="1:16" s="59" customFormat="1" ht="15.75" x14ac:dyDescent="0.25">
      <c r="A23" s="102" t="s">
        <v>90</v>
      </c>
      <c r="B23" s="103" t="s">
        <v>66</v>
      </c>
      <c r="C23" s="103" t="s">
        <v>58</v>
      </c>
      <c r="D23" s="103">
        <v>0</v>
      </c>
      <c r="E23" s="103" t="s">
        <v>59</v>
      </c>
      <c r="F23" s="104" t="s">
        <v>68</v>
      </c>
      <c r="G23" s="103" t="s">
        <v>99</v>
      </c>
      <c r="H23" s="105" t="s">
        <v>14</v>
      </c>
      <c r="I23" s="60">
        <v>29400</v>
      </c>
      <c r="J23" s="55">
        <v>2018</v>
      </c>
      <c r="K23" s="106">
        <v>2017</v>
      </c>
      <c r="L23" s="57">
        <v>74</v>
      </c>
      <c r="M23" s="58" t="s">
        <v>62</v>
      </c>
      <c r="N23" s="57">
        <v>2</v>
      </c>
      <c r="O23" s="65">
        <v>0</v>
      </c>
      <c r="P23" s="66">
        <v>1</v>
      </c>
    </row>
    <row r="24" spans="1:16" s="59" customFormat="1" ht="15.75" x14ac:dyDescent="0.25">
      <c r="A24" s="102" t="s">
        <v>90</v>
      </c>
      <c r="B24" s="103" t="s">
        <v>66</v>
      </c>
      <c r="C24" s="103" t="s">
        <v>58</v>
      </c>
      <c r="D24" s="103">
        <v>0</v>
      </c>
      <c r="E24" s="103" t="s">
        <v>59</v>
      </c>
      <c r="F24" s="104" t="s">
        <v>70</v>
      </c>
      <c r="G24" s="103" t="s">
        <v>100</v>
      </c>
      <c r="H24" s="105" t="s">
        <v>72</v>
      </c>
      <c r="I24" s="60">
        <v>400</v>
      </c>
      <c r="J24" s="55">
        <v>2018</v>
      </c>
      <c r="K24" s="106">
        <v>2017</v>
      </c>
      <c r="L24" s="57">
        <v>1</v>
      </c>
      <c r="M24" s="58" t="s">
        <v>62</v>
      </c>
      <c r="N24" s="57">
        <v>2</v>
      </c>
      <c r="O24" s="65">
        <v>0</v>
      </c>
      <c r="P24" s="66">
        <v>1</v>
      </c>
    </row>
    <row r="25" spans="1:16" s="59" customFormat="1" ht="15.75" x14ac:dyDescent="0.25">
      <c r="A25" s="102" t="s">
        <v>90</v>
      </c>
      <c r="B25" s="103" t="s">
        <v>66</v>
      </c>
      <c r="C25" s="103" t="s">
        <v>58</v>
      </c>
      <c r="D25" s="103">
        <v>0</v>
      </c>
      <c r="E25" s="103" t="s">
        <v>63</v>
      </c>
      <c r="F25" s="104" t="s">
        <v>75</v>
      </c>
      <c r="G25" s="103" t="s">
        <v>101</v>
      </c>
      <c r="H25" s="105" t="s">
        <v>14</v>
      </c>
      <c r="I25" s="60">
        <v>92800</v>
      </c>
      <c r="J25" s="55">
        <v>2018</v>
      </c>
      <c r="K25" s="106">
        <v>2018</v>
      </c>
      <c r="L25" s="57">
        <v>233</v>
      </c>
      <c r="M25" s="58" t="s">
        <v>62</v>
      </c>
      <c r="N25" s="57">
        <v>2</v>
      </c>
      <c r="O25" s="65">
        <v>0</v>
      </c>
      <c r="P25" s="66">
        <v>1</v>
      </c>
    </row>
    <row r="26" spans="1:16" s="59" customFormat="1" ht="15.75" x14ac:dyDescent="0.25">
      <c r="A26" s="102" t="s">
        <v>90</v>
      </c>
      <c r="B26" s="103" t="s">
        <v>66</v>
      </c>
      <c r="C26" s="103" t="s">
        <v>58</v>
      </c>
      <c r="D26" s="103">
        <v>0</v>
      </c>
      <c r="E26" s="103" t="s">
        <v>63</v>
      </c>
      <c r="F26" s="104" t="s">
        <v>68</v>
      </c>
      <c r="G26" s="103" t="s">
        <v>102</v>
      </c>
      <c r="H26" s="105" t="s">
        <v>14</v>
      </c>
      <c r="I26" s="60">
        <v>4000</v>
      </c>
      <c r="J26" s="55">
        <v>2018</v>
      </c>
      <c r="K26" s="106">
        <v>2017</v>
      </c>
      <c r="L26" s="57">
        <v>12</v>
      </c>
      <c r="M26" s="58" t="s">
        <v>62</v>
      </c>
      <c r="N26" s="57">
        <v>2</v>
      </c>
      <c r="O26" s="65">
        <v>0</v>
      </c>
      <c r="P26" s="66">
        <v>1</v>
      </c>
    </row>
    <row r="27" spans="1:16" s="59" customFormat="1" ht="15.75" x14ac:dyDescent="0.25">
      <c r="A27" s="102" t="s">
        <v>90</v>
      </c>
      <c r="B27" s="103" t="s">
        <v>81</v>
      </c>
      <c r="C27" s="103" t="s">
        <v>58</v>
      </c>
      <c r="D27" s="103">
        <v>0</v>
      </c>
      <c r="E27" s="103" t="s">
        <v>73</v>
      </c>
      <c r="F27" s="104" t="s">
        <v>103</v>
      </c>
      <c r="G27" s="103" t="s">
        <v>104</v>
      </c>
      <c r="H27" s="105" t="s">
        <v>14</v>
      </c>
      <c r="I27" s="60">
        <v>4060</v>
      </c>
      <c r="J27" s="55">
        <v>2018</v>
      </c>
      <c r="K27" s="106">
        <v>2018</v>
      </c>
      <c r="L27" s="57">
        <v>58</v>
      </c>
      <c r="M27" s="58" t="s">
        <v>62</v>
      </c>
      <c r="N27" s="57">
        <v>2</v>
      </c>
      <c r="O27" s="65">
        <v>0</v>
      </c>
      <c r="P27" s="66">
        <v>1</v>
      </c>
    </row>
    <row r="28" spans="1:16" s="59" customFormat="1" ht="15.75" x14ac:dyDescent="0.25">
      <c r="A28" s="102" t="s">
        <v>90</v>
      </c>
      <c r="B28" s="103" t="s">
        <v>87</v>
      </c>
      <c r="C28" s="103" t="s">
        <v>58</v>
      </c>
      <c r="D28" s="103">
        <v>0</v>
      </c>
      <c r="E28" s="103" t="s">
        <v>67</v>
      </c>
      <c r="F28" s="104" t="s">
        <v>88</v>
      </c>
      <c r="G28" s="103" t="s">
        <v>105</v>
      </c>
      <c r="H28" s="105" t="s">
        <v>14</v>
      </c>
      <c r="I28" s="60">
        <v>9514</v>
      </c>
      <c r="J28" s="55">
        <v>2018</v>
      </c>
      <c r="K28" s="106">
        <v>2017</v>
      </c>
      <c r="L28" s="57">
        <v>14</v>
      </c>
      <c r="M28" s="58" t="s">
        <v>62</v>
      </c>
      <c r="N28" s="57">
        <v>2</v>
      </c>
      <c r="O28" s="65">
        <v>0</v>
      </c>
      <c r="P28" s="66">
        <v>1</v>
      </c>
    </row>
    <row r="29" spans="1:16" s="59" customFormat="1" ht="15.75" x14ac:dyDescent="0.25">
      <c r="A29" s="102" t="s">
        <v>90</v>
      </c>
      <c r="B29" s="103" t="s">
        <v>87</v>
      </c>
      <c r="C29" s="103" t="s">
        <v>58</v>
      </c>
      <c r="D29" s="103">
        <v>0</v>
      </c>
      <c r="E29" s="103" t="s">
        <v>67</v>
      </c>
      <c r="F29" s="104" t="s">
        <v>106</v>
      </c>
      <c r="G29" s="103" t="s">
        <v>105</v>
      </c>
      <c r="H29" s="105" t="s">
        <v>14</v>
      </c>
      <c r="I29" s="60">
        <v>1060</v>
      </c>
      <c r="J29" s="55">
        <v>2018</v>
      </c>
      <c r="K29" s="106">
        <v>2018</v>
      </c>
      <c r="L29" s="57">
        <v>3</v>
      </c>
      <c r="M29" s="58" t="s">
        <v>62</v>
      </c>
      <c r="N29" s="57">
        <v>2</v>
      </c>
      <c r="O29" s="65">
        <v>0</v>
      </c>
      <c r="P29" s="66">
        <v>1</v>
      </c>
    </row>
    <row r="30" spans="1:16" s="59" customFormat="1" ht="15.75" x14ac:dyDescent="0.25">
      <c r="A30" s="102" t="s">
        <v>107</v>
      </c>
      <c r="B30" s="103" t="s">
        <v>57</v>
      </c>
      <c r="C30" s="103" t="s">
        <v>58</v>
      </c>
      <c r="D30" s="103">
        <v>0</v>
      </c>
      <c r="E30" s="103" t="s">
        <v>73</v>
      </c>
      <c r="F30" s="104" t="s">
        <v>92</v>
      </c>
      <c r="G30" s="103" t="s">
        <v>108</v>
      </c>
      <c r="H30" s="105" t="s">
        <v>14</v>
      </c>
      <c r="I30" s="54">
        <v>22770</v>
      </c>
      <c r="J30" s="55">
        <v>2018</v>
      </c>
      <c r="K30" s="106">
        <v>2018</v>
      </c>
      <c r="L30" s="57">
        <v>167</v>
      </c>
      <c r="M30" s="58" t="s">
        <v>62</v>
      </c>
      <c r="N30" s="57">
        <v>3</v>
      </c>
      <c r="O30" s="65">
        <v>2215</v>
      </c>
      <c r="P30" s="66">
        <v>1</v>
      </c>
    </row>
    <row r="31" spans="1:16" s="59" customFormat="1" ht="15.75" x14ac:dyDescent="0.25">
      <c r="A31" s="102" t="s">
        <v>107</v>
      </c>
      <c r="B31" s="103" t="s">
        <v>57</v>
      </c>
      <c r="C31" s="103" t="s">
        <v>58</v>
      </c>
      <c r="D31" s="103">
        <v>0</v>
      </c>
      <c r="E31" s="103" t="s">
        <v>59</v>
      </c>
      <c r="F31" s="103" t="s">
        <v>92</v>
      </c>
      <c r="G31" s="103" t="s">
        <v>109</v>
      </c>
      <c r="H31" s="105" t="s">
        <v>14</v>
      </c>
      <c r="I31" s="54">
        <f>34440-180</f>
        <v>34260</v>
      </c>
      <c r="J31" s="55">
        <v>2018</v>
      </c>
      <c r="K31" s="106">
        <v>2018</v>
      </c>
      <c r="L31" s="57">
        <v>131</v>
      </c>
      <c r="M31" s="58" t="s">
        <v>62</v>
      </c>
      <c r="N31" s="57">
        <v>3</v>
      </c>
      <c r="O31" s="65">
        <v>0</v>
      </c>
      <c r="P31" s="66">
        <v>1</v>
      </c>
    </row>
    <row r="32" spans="1:16" s="59" customFormat="1" ht="15.75" x14ac:dyDescent="0.25">
      <c r="A32" s="102" t="s">
        <v>107</v>
      </c>
      <c r="B32" s="103" t="s">
        <v>57</v>
      </c>
      <c r="C32" s="103" t="s">
        <v>58</v>
      </c>
      <c r="D32" s="103">
        <v>0</v>
      </c>
      <c r="E32" s="103" t="s">
        <v>63</v>
      </c>
      <c r="F32" s="104" t="s">
        <v>60</v>
      </c>
      <c r="G32" s="103" t="s">
        <v>110</v>
      </c>
      <c r="H32" s="105" t="s">
        <v>14</v>
      </c>
      <c r="I32" s="54">
        <v>3810</v>
      </c>
      <c r="J32" s="55">
        <v>2018</v>
      </c>
      <c r="K32" s="106">
        <v>2017</v>
      </c>
      <c r="L32" s="57">
        <v>15</v>
      </c>
      <c r="M32" s="58" t="s">
        <v>62</v>
      </c>
      <c r="N32" s="57">
        <v>3</v>
      </c>
      <c r="O32" s="65">
        <v>0</v>
      </c>
      <c r="P32" s="66">
        <v>1</v>
      </c>
    </row>
    <row r="33" spans="1:16" s="59" customFormat="1" ht="15.75" x14ac:dyDescent="0.25">
      <c r="A33" s="102" t="s">
        <v>107</v>
      </c>
      <c r="B33" s="103" t="s">
        <v>57</v>
      </c>
      <c r="C33" s="103" t="s">
        <v>58</v>
      </c>
      <c r="D33" s="103">
        <v>0</v>
      </c>
      <c r="E33" s="103" t="s">
        <v>63</v>
      </c>
      <c r="F33" s="104" t="s">
        <v>92</v>
      </c>
      <c r="G33" s="103" t="s">
        <v>110</v>
      </c>
      <c r="H33" s="105" t="s">
        <v>14</v>
      </c>
      <c r="I33" s="54">
        <v>810</v>
      </c>
      <c r="J33" s="55">
        <v>2018</v>
      </c>
      <c r="K33" s="106">
        <v>2018</v>
      </c>
      <c r="L33" s="57">
        <v>2</v>
      </c>
      <c r="M33" s="58" t="s">
        <v>62</v>
      </c>
      <c r="N33" s="57">
        <v>3</v>
      </c>
      <c r="O33" s="65">
        <v>0</v>
      </c>
      <c r="P33" s="66">
        <v>1</v>
      </c>
    </row>
    <row r="34" spans="1:16" s="59" customFormat="1" ht="15.75" x14ac:dyDescent="0.25">
      <c r="A34" s="102" t="s">
        <v>107</v>
      </c>
      <c r="B34" s="103" t="s">
        <v>57</v>
      </c>
      <c r="C34" s="103" t="s">
        <v>58</v>
      </c>
      <c r="D34" s="103">
        <v>0</v>
      </c>
      <c r="E34" s="103" t="s">
        <v>63</v>
      </c>
      <c r="F34" s="104" t="s">
        <v>92</v>
      </c>
      <c r="G34" s="103" t="s">
        <v>111</v>
      </c>
      <c r="H34" s="105" t="s">
        <v>14</v>
      </c>
      <c r="I34" s="54">
        <f>81360-180</f>
        <v>81180</v>
      </c>
      <c r="J34" s="55">
        <v>2018</v>
      </c>
      <c r="K34" s="106">
        <v>2018</v>
      </c>
      <c r="L34" s="57">
        <v>299</v>
      </c>
      <c r="M34" s="58" t="s">
        <v>62</v>
      </c>
      <c r="N34" s="57">
        <v>3</v>
      </c>
      <c r="O34" s="65">
        <v>0</v>
      </c>
      <c r="P34" s="66">
        <v>1</v>
      </c>
    </row>
    <row r="35" spans="1:16" s="59" customFormat="1" ht="15.75" x14ac:dyDescent="0.25">
      <c r="A35" s="102" t="s">
        <v>107</v>
      </c>
      <c r="B35" s="103" t="s">
        <v>66</v>
      </c>
      <c r="C35" s="103" t="s">
        <v>58</v>
      </c>
      <c r="D35" s="103">
        <v>0</v>
      </c>
      <c r="E35" s="103" t="s">
        <v>67</v>
      </c>
      <c r="F35" s="104" t="s">
        <v>75</v>
      </c>
      <c r="G35" s="103" t="s">
        <v>112</v>
      </c>
      <c r="H35" s="105" t="s">
        <v>14</v>
      </c>
      <c r="I35" s="54">
        <f>412800-400-400</f>
        <v>412000</v>
      </c>
      <c r="J35" s="55">
        <v>2018</v>
      </c>
      <c r="K35" s="106">
        <v>2018</v>
      </c>
      <c r="L35" s="57">
        <v>1052</v>
      </c>
      <c r="M35" s="58" t="s">
        <v>62</v>
      </c>
      <c r="N35" s="57">
        <v>3</v>
      </c>
      <c r="O35" s="65">
        <v>0</v>
      </c>
      <c r="P35" s="66">
        <v>1</v>
      </c>
    </row>
    <row r="36" spans="1:16" s="59" customFormat="1" ht="15.75" x14ac:dyDescent="0.25">
      <c r="A36" s="102" t="s">
        <v>107</v>
      </c>
      <c r="B36" s="103" t="s">
        <v>66</v>
      </c>
      <c r="C36" s="103" t="s">
        <v>58</v>
      </c>
      <c r="D36" s="103">
        <v>0</v>
      </c>
      <c r="E36" s="103" t="s">
        <v>67</v>
      </c>
      <c r="F36" s="104" t="s">
        <v>75</v>
      </c>
      <c r="G36" s="103" t="s">
        <v>113</v>
      </c>
      <c r="H36" s="105" t="s">
        <v>14</v>
      </c>
      <c r="I36" s="54">
        <v>3200</v>
      </c>
      <c r="J36" s="55">
        <v>2018</v>
      </c>
      <c r="K36" s="106">
        <v>2018</v>
      </c>
      <c r="L36" s="57">
        <v>8</v>
      </c>
      <c r="M36" s="58" t="s">
        <v>62</v>
      </c>
      <c r="N36" s="57">
        <v>3</v>
      </c>
      <c r="O36" s="65">
        <v>0</v>
      </c>
      <c r="P36" s="66">
        <v>1</v>
      </c>
    </row>
    <row r="37" spans="1:16" s="59" customFormat="1" ht="15.75" x14ac:dyDescent="0.25">
      <c r="A37" s="102" t="s">
        <v>107</v>
      </c>
      <c r="B37" s="103" t="s">
        <v>66</v>
      </c>
      <c r="C37" s="103" t="s">
        <v>58</v>
      </c>
      <c r="D37" s="103">
        <v>0</v>
      </c>
      <c r="E37" s="103" t="s">
        <v>73</v>
      </c>
      <c r="F37" s="104" t="s">
        <v>75</v>
      </c>
      <c r="G37" s="103" t="s">
        <v>114</v>
      </c>
      <c r="H37" s="105" t="s">
        <v>14</v>
      </c>
      <c r="I37" s="54">
        <v>2000</v>
      </c>
      <c r="J37" s="55">
        <v>2018</v>
      </c>
      <c r="K37" s="106">
        <v>2018</v>
      </c>
      <c r="L37" s="57">
        <v>4</v>
      </c>
      <c r="M37" s="58" t="s">
        <v>62</v>
      </c>
      <c r="N37" s="57">
        <v>3</v>
      </c>
      <c r="O37" s="65">
        <v>0</v>
      </c>
      <c r="P37" s="66">
        <v>1</v>
      </c>
    </row>
    <row r="38" spans="1:16" s="59" customFormat="1" ht="15.75" x14ac:dyDescent="0.25">
      <c r="A38" s="102" t="s">
        <v>107</v>
      </c>
      <c r="B38" s="103" t="s">
        <v>66</v>
      </c>
      <c r="C38" s="103" t="s">
        <v>58</v>
      </c>
      <c r="D38" s="103">
        <v>0</v>
      </c>
      <c r="E38" s="103" t="s">
        <v>73</v>
      </c>
      <c r="F38" s="104" t="s">
        <v>75</v>
      </c>
      <c r="G38" s="103" t="s">
        <v>115</v>
      </c>
      <c r="H38" s="105" t="s">
        <v>14</v>
      </c>
      <c r="I38" s="54">
        <v>103600</v>
      </c>
      <c r="J38" s="55">
        <v>2018</v>
      </c>
      <c r="K38" s="106">
        <v>2018</v>
      </c>
      <c r="L38" s="57">
        <v>261</v>
      </c>
      <c r="M38" s="58" t="s">
        <v>62</v>
      </c>
      <c r="N38" s="57">
        <v>3</v>
      </c>
      <c r="O38" s="65">
        <v>0</v>
      </c>
      <c r="P38" s="66">
        <v>1</v>
      </c>
    </row>
    <row r="39" spans="1:16" s="59" customFormat="1" ht="15.75" x14ac:dyDescent="0.25">
      <c r="A39" s="102" t="s">
        <v>107</v>
      </c>
      <c r="B39" s="103" t="s">
        <v>66</v>
      </c>
      <c r="C39" s="103" t="s">
        <v>58</v>
      </c>
      <c r="D39" s="103">
        <v>0</v>
      </c>
      <c r="E39" s="103" t="s">
        <v>59</v>
      </c>
      <c r="F39" s="104" t="s">
        <v>75</v>
      </c>
      <c r="G39" s="103" t="s">
        <v>116</v>
      </c>
      <c r="H39" s="105" t="s">
        <v>14</v>
      </c>
      <c r="I39" s="54">
        <v>28200</v>
      </c>
      <c r="J39" s="55">
        <v>2018</v>
      </c>
      <c r="K39" s="106">
        <v>2018</v>
      </c>
      <c r="L39" s="57">
        <v>71</v>
      </c>
      <c r="M39" s="58" t="s">
        <v>62</v>
      </c>
      <c r="N39" s="57">
        <v>3</v>
      </c>
      <c r="O39" s="65">
        <v>0</v>
      </c>
      <c r="P39" s="66">
        <v>1</v>
      </c>
    </row>
    <row r="40" spans="1:16" s="59" customFormat="1" ht="15.75" x14ac:dyDescent="0.25">
      <c r="A40" s="102" t="s">
        <v>107</v>
      </c>
      <c r="B40" s="103" t="s">
        <v>66</v>
      </c>
      <c r="C40" s="103" t="s">
        <v>58</v>
      </c>
      <c r="D40" s="103">
        <v>0</v>
      </c>
      <c r="E40" s="103" t="s">
        <v>63</v>
      </c>
      <c r="F40" s="104" t="s">
        <v>75</v>
      </c>
      <c r="G40" s="103" t="s">
        <v>117</v>
      </c>
      <c r="H40" s="105" t="s">
        <v>14</v>
      </c>
      <c r="I40" s="54">
        <v>91300</v>
      </c>
      <c r="J40" s="55">
        <v>2018</v>
      </c>
      <c r="K40" s="106">
        <v>2018</v>
      </c>
      <c r="L40" s="57">
        <v>227</v>
      </c>
      <c r="M40" s="58" t="s">
        <v>62</v>
      </c>
      <c r="N40" s="57">
        <v>3</v>
      </c>
      <c r="O40" s="65">
        <v>0</v>
      </c>
      <c r="P40" s="66">
        <v>1</v>
      </c>
    </row>
    <row r="41" spans="1:16" s="59" customFormat="1" ht="15.75" x14ac:dyDescent="0.25">
      <c r="A41" s="102" t="s">
        <v>107</v>
      </c>
      <c r="B41" s="103" t="s">
        <v>66</v>
      </c>
      <c r="C41" s="103" t="s">
        <v>58</v>
      </c>
      <c r="D41" s="103">
        <v>0</v>
      </c>
      <c r="E41" s="103" t="s">
        <v>63</v>
      </c>
      <c r="F41" s="104" t="s">
        <v>75</v>
      </c>
      <c r="G41" s="103" t="s">
        <v>118</v>
      </c>
      <c r="H41" s="105" t="s">
        <v>14</v>
      </c>
      <c r="I41" s="54">
        <v>6000</v>
      </c>
      <c r="J41" s="55">
        <v>2018</v>
      </c>
      <c r="K41" s="106">
        <v>2018</v>
      </c>
      <c r="L41" s="57">
        <v>13</v>
      </c>
      <c r="M41" s="58" t="s">
        <v>62</v>
      </c>
      <c r="N41" s="57">
        <v>3</v>
      </c>
      <c r="O41" s="65">
        <v>0</v>
      </c>
      <c r="P41" s="66">
        <v>1</v>
      </c>
    </row>
    <row r="42" spans="1:16" s="59" customFormat="1" ht="15.75" x14ac:dyDescent="0.25">
      <c r="A42" s="102" t="s">
        <v>107</v>
      </c>
      <c r="B42" s="103" t="s">
        <v>66</v>
      </c>
      <c r="C42" s="103" t="s">
        <v>58</v>
      </c>
      <c r="D42" s="103">
        <v>0</v>
      </c>
      <c r="E42" s="103" t="s">
        <v>63</v>
      </c>
      <c r="F42" s="104" t="s">
        <v>75</v>
      </c>
      <c r="G42" s="103" t="s">
        <v>119</v>
      </c>
      <c r="H42" s="105" t="s">
        <v>14</v>
      </c>
      <c r="I42" s="54">
        <v>91700</v>
      </c>
      <c r="J42" s="55">
        <v>2018</v>
      </c>
      <c r="K42" s="106">
        <v>2018</v>
      </c>
      <c r="L42" s="57">
        <v>225</v>
      </c>
      <c r="M42" s="58" t="s">
        <v>62</v>
      </c>
      <c r="N42" s="57">
        <v>3</v>
      </c>
      <c r="O42" s="65">
        <v>0</v>
      </c>
      <c r="P42" s="66">
        <v>1</v>
      </c>
    </row>
    <row r="43" spans="1:16" s="59" customFormat="1" ht="15.75" x14ac:dyDescent="0.25">
      <c r="A43" s="102" t="s">
        <v>107</v>
      </c>
      <c r="B43" s="103" t="s">
        <v>81</v>
      </c>
      <c r="C43" s="103" t="s">
        <v>58</v>
      </c>
      <c r="D43" s="103">
        <v>0</v>
      </c>
      <c r="E43" s="103" t="s">
        <v>73</v>
      </c>
      <c r="F43" s="103" t="s">
        <v>103</v>
      </c>
      <c r="G43" s="103" t="s">
        <v>120</v>
      </c>
      <c r="H43" s="105" t="s">
        <v>14</v>
      </c>
      <c r="I43" s="54">
        <v>24500</v>
      </c>
      <c r="J43" s="55">
        <v>2018</v>
      </c>
      <c r="K43" s="106">
        <v>2018</v>
      </c>
      <c r="L43" s="57">
        <v>350</v>
      </c>
      <c r="M43" s="58" t="s">
        <v>62</v>
      </c>
      <c r="N43" s="57">
        <v>3</v>
      </c>
      <c r="O43" s="65">
        <v>0</v>
      </c>
      <c r="P43" s="66">
        <v>1</v>
      </c>
    </row>
    <row r="44" spans="1:16" s="59" customFormat="1" ht="15.75" x14ac:dyDescent="0.25">
      <c r="A44" s="102" t="s">
        <v>107</v>
      </c>
      <c r="B44" s="103" t="s">
        <v>81</v>
      </c>
      <c r="C44" s="103" t="s">
        <v>58</v>
      </c>
      <c r="D44" s="103">
        <v>0</v>
      </c>
      <c r="E44" s="103" t="s">
        <v>73</v>
      </c>
      <c r="F44" s="103" t="s">
        <v>103</v>
      </c>
      <c r="G44" s="103" t="s">
        <v>121</v>
      </c>
      <c r="H44" s="105" t="s">
        <v>14</v>
      </c>
      <c r="I44" s="54">
        <f>560-70</f>
        <v>490</v>
      </c>
      <c r="J44" s="55">
        <v>2018</v>
      </c>
      <c r="K44" s="106">
        <v>2018</v>
      </c>
      <c r="L44" s="57">
        <v>7</v>
      </c>
      <c r="M44" s="58" t="s">
        <v>62</v>
      </c>
      <c r="N44" s="57">
        <v>3</v>
      </c>
      <c r="O44" s="65">
        <v>0</v>
      </c>
      <c r="P44" s="66">
        <v>1</v>
      </c>
    </row>
    <row r="45" spans="1:16" s="59" customFormat="1" ht="15.75" x14ac:dyDescent="0.25">
      <c r="A45" s="102" t="s">
        <v>107</v>
      </c>
      <c r="B45" s="103" t="s">
        <v>122</v>
      </c>
      <c r="C45" s="103" t="s">
        <v>58</v>
      </c>
      <c r="D45" s="103">
        <v>0</v>
      </c>
      <c r="E45" s="103" t="s">
        <v>67</v>
      </c>
      <c r="F45" s="103" t="s">
        <v>123</v>
      </c>
      <c r="G45" s="103" t="s">
        <v>124</v>
      </c>
      <c r="H45" s="105" t="s">
        <v>14</v>
      </c>
      <c r="I45" s="54">
        <f>18184.63-440</f>
        <v>17744.63</v>
      </c>
      <c r="J45" s="55">
        <v>2018</v>
      </c>
      <c r="K45" s="106">
        <v>2017</v>
      </c>
      <c r="L45" s="57">
        <v>83</v>
      </c>
      <c r="M45" s="58" t="s">
        <v>62</v>
      </c>
      <c r="N45" s="57">
        <v>3</v>
      </c>
      <c r="O45" s="65">
        <v>0</v>
      </c>
      <c r="P45" s="66">
        <v>1</v>
      </c>
    </row>
    <row r="46" spans="1:16" s="59" customFormat="1" ht="15.75" x14ac:dyDescent="0.25">
      <c r="A46" s="102" t="s">
        <v>107</v>
      </c>
      <c r="B46" s="103" t="s">
        <v>122</v>
      </c>
      <c r="C46" s="103" t="s">
        <v>58</v>
      </c>
      <c r="D46" s="103">
        <v>0</v>
      </c>
      <c r="E46" s="103" t="s">
        <v>67</v>
      </c>
      <c r="F46" s="103" t="s">
        <v>125</v>
      </c>
      <c r="G46" s="103" t="s">
        <v>124</v>
      </c>
      <c r="H46" s="105" t="s">
        <v>14</v>
      </c>
      <c r="I46" s="54">
        <v>18995.37</v>
      </c>
      <c r="J46" s="55">
        <v>2018</v>
      </c>
      <c r="K46" s="106">
        <v>2018</v>
      </c>
      <c r="L46" s="57">
        <v>84</v>
      </c>
      <c r="M46" s="58" t="s">
        <v>62</v>
      </c>
      <c r="N46" s="57">
        <v>3</v>
      </c>
      <c r="O46" s="65">
        <v>0</v>
      </c>
      <c r="P46" s="66">
        <v>1</v>
      </c>
    </row>
    <row r="47" spans="1:16" s="59" customFormat="1" ht="15.75" x14ac:dyDescent="0.25">
      <c r="A47" s="102" t="s">
        <v>107</v>
      </c>
      <c r="B47" s="103" t="s">
        <v>126</v>
      </c>
      <c r="C47" s="103" t="s">
        <v>58</v>
      </c>
      <c r="D47" s="103">
        <v>0</v>
      </c>
      <c r="E47" s="103" t="s">
        <v>63</v>
      </c>
      <c r="F47" s="103" t="s">
        <v>127</v>
      </c>
      <c r="G47" s="103" t="s">
        <v>128</v>
      </c>
      <c r="H47" s="105" t="s">
        <v>14</v>
      </c>
      <c r="I47" s="54">
        <v>600</v>
      </c>
      <c r="J47" s="55">
        <v>2018</v>
      </c>
      <c r="K47" s="106">
        <v>2016</v>
      </c>
      <c r="L47" s="57">
        <v>3</v>
      </c>
      <c r="M47" s="58" t="s">
        <v>62</v>
      </c>
      <c r="N47" s="57">
        <v>3</v>
      </c>
      <c r="O47" s="65">
        <v>0</v>
      </c>
      <c r="P47" s="66">
        <v>1</v>
      </c>
    </row>
    <row r="48" spans="1:16" s="59" customFormat="1" ht="15.75" x14ac:dyDescent="0.25">
      <c r="A48" s="102" t="s">
        <v>107</v>
      </c>
      <c r="B48" s="103" t="s">
        <v>126</v>
      </c>
      <c r="C48" s="103" t="s">
        <v>58</v>
      </c>
      <c r="D48" s="103">
        <v>0</v>
      </c>
      <c r="E48" s="103" t="s">
        <v>67</v>
      </c>
      <c r="F48" s="103" t="s">
        <v>127</v>
      </c>
      <c r="G48" s="103" t="s">
        <v>129</v>
      </c>
      <c r="H48" s="105" t="s">
        <v>14</v>
      </c>
      <c r="I48" s="54">
        <v>2000</v>
      </c>
      <c r="J48" s="55">
        <v>2018</v>
      </c>
      <c r="K48" s="106">
        <v>2016</v>
      </c>
      <c r="L48" s="57">
        <v>10</v>
      </c>
      <c r="M48" s="58" t="s">
        <v>62</v>
      </c>
      <c r="N48" s="57">
        <v>3</v>
      </c>
      <c r="O48" s="65">
        <v>0</v>
      </c>
      <c r="P48" s="66">
        <v>1</v>
      </c>
    </row>
    <row r="49" spans="1:16" s="59" customFormat="1" ht="15.75" x14ac:dyDescent="0.25">
      <c r="A49" s="102" t="s">
        <v>107</v>
      </c>
      <c r="B49" s="103" t="s">
        <v>126</v>
      </c>
      <c r="C49" s="103" t="s">
        <v>58</v>
      </c>
      <c r="D49" s="103">
        <v>0</v>
      </c>
      <c r="E49" s="103" t="s">
        <v>59</v>
      </c>
      <c r="F49" s="103" t="s">
        <v>127</v>
      </c>
      <c r="G49" s="103" t="s">
        <v>130</v>
      </c>
      <c r="H49" s="105" t="s">
        <v>14</v>
      </c>
      <c r="I49" s="54">
        <v>200</v>
      </c>
      <c r="J49" s="55">
        <v>2018</v>
      </c>
      <c r="K49" s="106">
        <v>2016</v>
      </c>
      <c r="L49" s="57">
        <v>1</v>
      </c>
      <c r="M49" s="58" t="s">
        <v>62</v>
      </c>
      <c r="N49" s="57">
        <v>3</v>
      </c>
      <c r="O49" s="65">
        <v>0</v>
      </c>
      <c r="P49" s="66">
        <v>1</v>
      </c>
    </row>
    <row r="50" spans="1:16" s="59" customFormat="1" ht="15.75" x14ac:dyDescent="0.25">
      <c r="A50" s="102" t="s">
        <v>107</v>
      </c>
      <c r="B50" s="103" t="s">
        <v>126</v>
      </c>
      <c r="C50" s="103" t="s">
        <v>58</v>
      </c>
      <c r="D50" s="103">
        <v>0</v>
      </c>
      <c r="E50" s="103" t="s">
        <v>73</v>
      </c>
      <c r="F50" s="103" t="s">
        <v>127</v>
      </c>
      <c r="G50" s="103" t="s">
        <v>131</v>
      </c>
      <c r="H50" s="105" t="s">
        <v>14</v>
      </c>
      <c r="I50" s="54">
        <v>2200</v>
      </c>
      <c r="J50" s="55">
        <v>2018</v>
      </c>
      <c r="K50" s="106">
        <v>2016</v>
      </c>
      <c r="L50" s="57">
        <v>11</v>
      </c>
      <c r="M50" s="58" t="s">
        <v>62</v>
      </c>
      <c r="N50" s="57">
        <v>3</v>
      </c>
      <c r="O50" s="65">
        <v>0</v>
      </c>
      <c r="P50" s="66">
        <v>1</v>
      </c>
    </row>
    <row r="51" spans="1:16" s="59" customFormat="1" ht="15.75" x14ac:dyDescent="0.25">
      <c r="A51" s="102" t="s">
        <v>107</v>
      </c>
      <c r="B51" s="103" t="s">
        <v>87</v>
      </c>
      <c r="C51" s="103" t="s">
        <v>58</v>
      </c>
      <c r="D51" s="103">
        <v>0</v>
      </c>
      <c r="E51" s="103" t="s">
        <v>67</v>
      </c>
      <c r="F51" s="103" t="s">
        <v>106</v>
      </c>
      <c r="G51" s="103" t="s">
        <v>132</v>
      </c>
      <c r="H51" s="105" t="s">
        <v>14</v>
      </c>
      <c r="I51" s="54">
        <v>10574</v>
      </c>
      <c r="J51" s="55">
        <v>2018</v>
      </c>
      <c r="K51" s="106">
        <v>2018</v>
      </c>
      <c r="L51" s="57">
        <v>16</v>
      </c>
      <c r="M51" s="58" t="s">
        <v>62</v>
      </c>
      <c r="N51" s="57">
        <v>3</v>
      </c>
      <c r="O51" s="65">
        <v>0</v>
      </c>
      <c r="P51" s="66">
        <v>1</v>
      </c>
    </row>
    <row r="52" spans="1:16" s="59" customFormat="1" ht="15.75" x14ac:dyDescent="0.25">
      <c r="A52" s="102" t="s">
        <v>107</v>
      </c>
      <c r="B52" s="103" t="s">
        <v>87</v>
      </c>
      <c r="C52" s="103" t="s">
        <v>58</v>
      </c>
      <c r="D52" s="103">
        <v>0</v>
      </c>
      <c r="E52" s="103" t="s">
        <v>67</v>
      </c>
      <c r="F52" s="103" t="s">
        <v>106</v>
      </c>
      <c r="G52" s="103" t="s">
        <v>133</v>
      </c>
      <c r="H52" s="105" t="s">
        <v>14</v>
      </c>
      <c r="I52" s="54">
        <v>1866</v>
      </c>
      <c r="J52" s="55">
        <v>2018</v>
      </c>
      <c r="K52" s="106">
        <v>2018</v>
      </c>
      <c r="L52" s="57">
        <v>1</v>
      </c>
      <c r="M52" s="58" t="s">
        <v>62</v>
      </c>
      <c r="N52" s="57">
        <v>3</v>
      </c>
      <c r="O52" s="65">
        <v>0</v>
      </c>
      <c r="P52" s="66">
        <v>1</v>
      </c>
    </row>
    <row r="53" spans="1:16" s="59" customFormat="1" ht="15.75" x14ac:dyDescent="0.25">
      <c r="A53" s="102" t="s">
        <v>134</v>
      </c>
      <c r="B53" s="103" t="s">
        <v>57</v>
      </c>
      <c r="C53" s="103" t="s">
        <v>58</v>
      </c>
      <c r="D53" s="103">
        <v>0</v>
      </c>
      <c r="E53" s="103" t="s">
        <v>59</v>
      </c>
      <c r="F53" s="103" t="s">
        <v>92</v>
      </c>
      <c r="G53" s="103" t="s">
        <v>135</v>
      </c>
      <c r="H53" s="105" t="s">
        <v>14</v>
      </c>
      <c r="I53" s="54">
        <v>32400</v>
      </c>
      <c r="J53" s="55">
        <v>2018</v>
      </c>
      <c r="K53" s="106">
        <v>2018</v>
      </c>
      <c r="L53" s="57">
        <v>124</v>
      </c>
      <c r="M53" s="58" t="s">
        <v>62</v>
      </c>
      <c r="N53" s="57">
        <v>4</v>
      </c>
      <c r="O53" s="65">
        <v>2115</v>
      </c>
      <c r="P53" s="66">
        <v>1</v>
      </c>
    </row>
    <row r="54" spans="1:16" s="59" customFormat="1" ht="15.75" x14ac:dyDescent="0.25">
      <c r="A54" s="102" t="s">
        <v>134</v>
      </c>
      <c r="B54" s="103" t="s">
        <v>57</v>
      </c>
      <c r="C54" s="103" t="s">
        <v>58</v>
      </c>
      <c r="D54" s="103">
        <v>0</v>
      </c>
      <c r="E54" s="103" t="s">
        <v>63</v>
      </c>
      <c r="F54" s="103" t="s">
        <v>92</v>
      </c>
      <c r="G54" s="108" t="s">
        <v>136</v>
      </c>
      <c r="H54" s="105" t="s">
        <v>14</v>
      </c>
      <c r="I54" s="109">
        <v>3840</v>
      </c>
      <c r="J54" s="55">
        <v>2018</v>
      </c>
      <c r="K54" s="106">
        <v>2018</v>
      </c>
      <c r="L54" s="57">
        <v>14</v>
      </c>
      <c r="M54" s="58" t="s">
        <v>62</v>
      </c>
      <c r="N54" s="57">
        <v>4</v>
      </c>
      <c r="O54" s="65">
        <v>0</v>
      </c>
      <c r="P54" s="66">
        <v>1</v>
      </c>
    </row>
    <row r="55" spans="1:16" s="59" customFormat="1" ht="15.75" x14ac:dyDescent="0.25">
      <c r="A55" s="102" t="s">
        <v>134</v>
      </c>
      <c r="B55" s="103" t="s">
        <v>66</v>
      </c>
      <c r="C55" s="103" t="s">
        <v>58</v>
      </c>
      <c r="D55" s="103">
        <v>0</v>
      </c>
      <c r="E55" s="103" t="s">
        <v>67</v>
      </c>
      <c r="F55" s="104" t="s">
        <v>75</v>
      </c>
      <c r="G55" s="103" t="s">
        <v>137</v>
      </c>
      <c r="H55" s="105" t="s">
        <v>14</v>
      </c>
      <c r="I55" s="54">
        <v>387000</v>
      </c>
      <c r="J55" s="55">
        <v>2018</v>
      </c>
      <c r="K55" s="106">
        <v>2018</v>
      </c>
      <c r="L55" s="57">
        <v>987</v>
      </c>
      <c r="M55" s="58" t="s">
        <v>62</v>
      </c>
      <c r="N55" s="57">
        <v>4</v>
      </c>
      <c r="O55" s="65">
        <v>0</v>
      </c>
      <c r="P55" s="66">
        <v>1</v>
      </c>
    </row>
    <row r="56" spans="1:16" s="59" customFormat="1" ht="15.75" x14ac:dyDescent="0.25">
      <c r="A56" s="102" t="s">
        <v>134</v>
      </c>
      <c r="B56" s="103" t="s">
        <v>66</v>
      </c>
      <c r="C56" s="103" t="s">
        <v>58</v>
      </c>
      <c r="D56" s="103">
        <v>0</v>
      </c>
      <c r="E56" s="103" t="s">
        <v>67</v>
      </c>
      <c r="F56" s="104" t="s">
        <v>75</v>
      </c>
      <c r="G56" s="103" t="s">
        <v>138</v>
      </c>
      <c r="H56" s="105" t="s">
        <v>14</v>
      </c>
      <c r="I56" s="54">
        <f>3200-400</f>
        <v>2800</v>
      </c>
      <c r="J56" s="55">
        <v>2018</v>
      </c>
      <c r="K56" s="106">
        <v>2018</v>
      </c>
      <c r="L56" s="57">
        <v>7</v>
      </c>
      <c r="M56" s="58" t="s">
        <v>62</v>
      </c>
      <c r="N56" s="57">
        <v>4</v>
      </c>
      <c r="O56" s="65">
        <v>0</v>
      </c>
      <c r="P56" s="66">
        <v>1</v>
      </c>
    </row>
    <row r="57" spans="1:16" s="59" customFormat="1" ht="15.75" x14ac:dyDescent="0.25">
      <c r="A57" s="102" t="s">
        <v>134</v>
      </c>
      <c r="B57" s="103" t="s">
        <v>66</v>
      </c>
      <c r="C57" s="103" t="s">
        <v>58</v>
      </c>
      <c r="D57" s="103">
        <v>0</v>
      </c>
      <c r="E57" s="103" t="s">
        <v>73</v>
      </c>
      <c r="F57" s="104" t="s">
        <v>75</v>
      </c>
      <c r="G57" s="103" t="s">
        <v>139</v>
      </c>
      <c r="H57" s="105" t="s">
        <v>14</v>
      </c>
      <c r="I57" s="54">
        <v>2000</v>
      </c>
      <c r="J57" s="55">
        <v>2018</v>
      </c>
      <c r="K57" s="106">
        <v>2018</v>
      </c>
      <c r="L57" s="57">
        <v>5</v>
      </c>
      <c r="M57" s="58" t="s">
        <v>62</v>
      </c>
      <c r="N57" s="57">
        <v>4</v>
      </c>
      <c r="O57" s="65">
        <v>0</v>
      </c>
      <c r="P57" s="66">
        <v>1</v>
      </c>
    </row>
    <row r="58" spans="1:16" s="59" customFormat="1" ht="15.75" x14ac:dyDescent="0.25">
      <c r="A58" s="102" t="s">
        <v>134</v>
      </c>
      <c r="B58" s="103" t="s">
        <v>66</v>
      </c>
      <c r="C58" s="103" t="s">
        <v>58</v>
      </c>
      <c r="D58" s="103">
        <v>0</v>
      </c>
      <c r="E58" s="103" t="s">
        <v>73</v>
      </c>
      <c r="F58" s="103" t="s">
        <v>75</v>
      </c>
      <c r="G58" s="103" t="s">
        <v>140</v>
      </c>
      <c r="H58" s="105" t="s">
        <v>14</v>
      </c>
      <c r="I58" s="54">
        <v>102400</v>
      </c>
      <c r="J58" s="55">
        <v>2018</v>
      </c>
      <c r="K58" s="106">
        <v>2018</v>
      </c>
      <c r="L58" s="57">
        <v>258</v>
      </c>
      <c r="M58" s="58" t="s">
        <v>62</v>
      </c>
      <c r="N58" s="57">
        <v>4</v>
      </c>
      <c r="O58" s="65">
        <v>0</v>
      </c>
      <c r="P58" s="66">
        <v>1</v>
      </c>
    </row>
    <row r="59" spans="1:16" s="59" customFormat="1" ht="15.75" x14ac:dyDescent="0.25">
      <c r="A59" s="102" t="s">
        <v>134</v>
      </c>
      <c r="B59" s="103" t="s">
        <v>66</v>
      </c>
      <c r="C59" s="103" t="s">
        <v>58</v>
      </c>
      <c r="D59" s="103">
        <v>0</v>
      </c>
      <c r="E59" s="103" t="s">
        <v>59</v>
      </c>
      <c r="F59" s="103" t="s">
        <v>75</v>
      </c>
      <c r="G59" s="103" t="s">
        <v>141</v>
      </c>
      <c r="H59" s="105" t="s">
        <v>14</v>
      </c>
      <c r="I59" s="54">
        <v>27000</v>
      </c>
      <c r="J59" s="55">
        <v>2018</v>
      </c>
      <c r="K59" s="106">
        <v>2018</v>
      </c>
      <c r="L59" s="57">
        <v>68</v>
      </c>
      <c r="M59" s="58" t="s">
        <v>62</v>
      </c>
      <c r="N59" s="57">
        <v>4</v>
      </c>
      <c r="O59" s="65">
        <v>0</v>
      </c>
      <c r="P59" s="66">
        <v>1</v>
      </c>
    </row>
    <row r="60" spans="1:16" s="59" customFormat="1" ht="15.75" x14ac:dyDescent="0.25">
      <c r="A60" s="102" t="s">
        <v>134</v>
      </c>
      <c r="B60" s="103" t="s">
        <v>66</v>
      </c>
      <c r="C60" s="103" t="s">
        <v>58</v>
      </c>
      <c r="D60" s="103">
        <v>0</v>
      </c>
      <c r="E60" s="103" t="s">
        <v>63</v>
      </c>
      <c r="F60" s="104" t="s">
        <v>75</v>
      </c>
      <c r="G60" s="103" t="s">
        <v>142</v>
      </c>
      <c r="H60" s="105" t="s">
        <v>14</v>
      </c>
      <c r="I60" s="54">
        <v>4400</v>
      </c>
      <c r="J60" s="55">
        <v>2018</v>
      </c>
      <c r="K60" s="106">
        <v>2018</v>
      </c>
      <c r="L60" s="57">
        <v>11</v>
      </c>
      <c r="M60" s="58" t="s">
        <v>62</v>
      </c>
      <c r="N60" s="57">
        <v>4</v>
      </c>
      <c r="O60" s="65">
        <v>0</v>
      </c>
      <c r="P60" s="66">
        <v>1</v>
      </c>
    </row>
    <row r="61" spans="1:16" s="59" customFormat="1" ht="15.75" x14ac:dyDescent="0.25">
      <c r="A61" s="102" t="s">
        <v>134</v>
      </c>
      <c r="B61" s="103" t="s">
        <v>81</v>
      </c>
      <c r="C61" s="103" t="s">
        <v>58</v>
      </c>
      <c r="D61" s="103">
        <v>0</v>
      </c>
      <c r="E61" s="103" t="s">
        <v>73</v>
      </c>
      <c r="F61" s="103" t="s">
        <v>103</v>
      </c>
      <c r="G61" s="103" t="s">
        <v>143</v>
      </c>
      <c r="H61" s="105" t="s">
        <v>14</v>
      </c>
      <c r="I61" s="54">
        <v>560</v>
      </c>
      <c r="J61" s="55">
        <v>2018</v>
      </c>
      <c r="K61" s="106">
        <v>2018</v>
      </c>
      <c r="L61" s="57">
        <v>8</v>
      </c>
      <c r="M61" s="58" t="s">
        <v>62</v>
      </c>
      <c r="N61" s="57">
        <v>4</v>
      </c>
      <c r="O61" s="65">
        <v>0</v>
      </c>
      <c r="P61" s="66">
        <v>1</v>
      </c>
    </row>
    <row r="62" spans="1:16" s="59" customFormat="1" ht="15.75" x14ac:dyDescent="0.25">
      <c r="A62" s="102" t="s">
        <v>134</v>
      </c>
      <c r="B62" s="103" t="s">
        <v>81</v>
      </c>
      <c r="C62" s="103" t="s">
        <v>58</v>
      </c>
      <c r="D62" s="103">
        <v>0</v>
      </c>
      <c r="E62" s="103" t="s">
        <v>73</v>
      </c>
      <c r="F62" s="103" t="s">
        <v>103</v>
      </c>
      <c r="G62" s="103" t="s">
        <v>144</v>
      </c>
      <c r="H62" s="105" t="s">
        <v>14</v>
      </c>
      <c r="I62" s="54">
        <v>24220</v>
      </c>
      <c r="J62" s="55">
        <v>2018</v>
      </c>
      <c r="K62" s="106">
        <v>2018</v>
      </c>
      <c r="L62" s="57">
        <v>345</v>
      </c>
      <c r="M62" s="58" t="s">
        <v>62</v>
      </c>
      <c r="N62" s="57">
        <v>4</v>
      </c>
      <c r="O62" s="65">
        <v>0</v>
      </c>
      <c r="P62" s="66">
        <v>1</v>
      </c>
    </row>
    <row r="63" spans="1:16" s="59" customFormat="1" ht="15.75" x14ac:dyDescent="0.25">
      <c r="A63" s="102" t="s">
        <v>134</v>
      </c>
      <c r="B63" s="103" t="s">
        <v>122</v>
      </c>
      <c r="C63" s="103" t="s">
        <v>58</v>
      </c>
      <c r="D63" s="103">
        <v>0</v>
      </c>
      <c r="E63" s="103" t="s">
        <v>67</v>
      </c>
      <c r="F63" s="103" t="s">
        <v>125</v>
      </c>
      <c r="G63" s="103" t="s">
        <v>145</v>
      </c>
      <c r="H63" s="105" t="s">
        <v>14</v>
      </c>
      <c r="I63" s="54">
        <v>1160</v>
      </c>
      <c r="J63" s="55">
        <v>2018</v>
      </c>
      <c r="K63" s="106">
        <v>2018</v>
      </c>
      <c r="L63" s="57">
        <v>2</v>
      </c>
      <c r="M63" s="58" t="s">
        <v>62</v>
      </c>
      <c r="N63" s="57">
        <v>4</v>
      </c>
      <c r="O63" s="65">
        <v>0</v>
      </c>
      <c r="P63" s="66">
        <v>1</v>
      </c>
    </row>
    <row r="64" spans="1:16" s="59" customFormat="1" ht="15.75" x14ac:dyDescent="0.25">
      <c r="A64" s="102" t="s">
        <v>134</v>
      </c>
      <c r="B64" s="103" t="s">
        <v>122</v>
      </c>
      <c r="C64" s="103" t="s">
        <v>58</v>
      </c>
      <c r="D64" s="103">
        <v>0</v>
      </c>
      <c r="E64" s="103" t="s">
        <v>67</v>
      </c>
      <c r="F64" s="103" t="s">
        <v>125</v>
      </c>
      <c r="G64" s="103" t="s">
        <v>146</v>
      </c>
      <c r="H64" s="105" t="s">
        <v>14</v>
      </c>
      <c r="I64" s="54">
        <f>50960-220</f>
        <v>50740</v>
      </c>
      <c r="J64" s="55">
        <v>2018</v>
      </c>
      <c r="K64" s="106">
        <v>2018</v>
      </c>
      <c r="L64" s="57">
        <v>153</v>
      </c>
      <c r="M64" s="58" t="s">
        <v>62</v>
      </c>
      <c r="N64" s="57">
        <v>4</v>
      </c>
      <c r="O64" s="65">
        <v>0</v>
      </c>
      <c r="P64" s="66">
        <v>1</v>
      </c>
    </row>
    <row r="65" spans="1:16" s="59" customFormat="1" ht="15.75" x14ac:dyDescent="0.25">
      <c r="A65" s="102" t="s">
        <v>134</v>
      </c>
      <c r="B65" s="103" t="s">
        <v>126</v>
      </c>
      <c r="C65" s="103" t="s">
        <v>58</v>
      </c>
      <c r="D65" s="103">
        <v>0</v>
      </c>
      <c r="E65" s="103" t="s">
        <v>63</v>
      </c>
      <c r="F65" s="103" t="s">
        <v>127</v>
      </c>
      <c r="G65" s="103" t="s">
        <v>147</v>
      </c>
      <c r="H65" s="105" t="s">
        <v>14</v>
      </c>
      <c r="I65" s="54">
        <v>600</v>
      </c>
      <c r="J65" s="55">
        <v>2018</v>
      </c>
      <c r="K65" s="106">
        <v>2016</v>
      </c>
      <c r="L65" s="57">
        <v>3</v>
      </c>
      <c r="M65" s="58" t="s">
        <v>62</v>
      </c>
      <c r="N65" s="57">
        <v>4</v>
      </c>
      <c r="O65" s="65">
        <v>0</v>
      </c>
      <c r="P65" s="66">
        <v>1</v>
      </c>
    </row>
    <row r="66" spans="1:16" s="59" customFormat="1" ht="15.75" x14ac:dyDescent="0.25">
      <c r="A66" s="102" t="s">
        <v>134</v>
      </c>
      <c r="B66" s="103" t="s">
        <v>126</v>
      </c>
      <c r="C66" s="103" t="s">
        <v>58</v>
      </c>
      <c r="D66" s="103">
        <v>0</v>
      </c>
      <c r="E66" s="103" t="s">
        <v>67</v>
      </c>
      <c r="F66" s="103" t="s">
        <v>127</v>
      </c>
      <c r="G66" s="103" t="s">
        <v>148</v>
      </c>
      <c r="H66" s="105" t="s">
        <v>14</v>
      </c>
      <c r="I66" s="54">
        <v>1800</v>
      </c>
      <c r="J66" s="55">
        <v>2018</v>
      </c>
      <c r="K66" s="106">
        <v>2016</v>
      </c>
      <c r="L66" s="57">
        <v>9</v>
      </c>
      <c r="M66" s="58" t="s">
        <v>62</v>
      </c>
      <c r="N66" s="57">
        <v>4</v>
      </c>
      <c r="O66" s="65">
        <v>0</v>
      </c>
      <c r="P66" s="66">
        <v>1</v>
      </c>
    </row>
    <row r="67" spans="1:16" s="59" customFormat="1" ht="15.75" x14ac:dyDescent="0.25">
      <c r="A67" s="102" t="s">
        <v>134</v>
      </c>
      <c r="B67" s="103" t="s">
        <v>126</v>
      </c>
      <c r="C67" s="103" t="s">
        <v>58</v>
      </c>
      <c r="D67" s="103">
        <v>0</v>
      </c>
      <c r="E67" s="103" t="s">
        <v>59</v>
      </c>
      <c r="F67" s="103" t="s">
        <v>127</v>
      </c>
      <c r="G67" s="103" t="s">
        <v>149</v>
      </c>
      <c r="H67" s="105" t="s">
        <v>14</v>
      </c>
      <c r="I67" s="54">
        <v>200</v>
      </c>
      <c r="J67" s="55">
        <v>2018</v>
      </c>
      <c r="K67" s="106">
        <v>2016</v>
      </c>
      <c r="L67" s="57">
        <v>1</v>
      </c>
      <c r="M67" s="58" t="s">
        <v>62</v>
      </c>
      <c r="N67" s="57">
        <v>4</v>
      </c>
      <c r="O67" s="65">
        <v>0</v>
      </c>
      <c r="P67" s="66">
        <v>1</v>
      </c>
    </row>
    <row r="68" spans="1:16" s="59" customFormat="1" ht="15.75" x14ac:dyDescent="0.25">
      <c r="A68" s="102" t="s">
        <v>134</v>
      </c>
      <c r="B68" s="103" t="s">
        <v>126</v>
      </c>
      <c r="C68" s="103" t="s">
        <v>58</v>
      </c>
      <c r="D68" s="103">
        <v>0</v>
      </c>
      <c r="E68" s="103" t="s">
        <v>73</v>
      </c>
      <c r="F68" s="103" t="s">
        <v>127</v>
      </c>
      <c r="G68" s="103" t="s">
        <v>150</v>
      </c>
      <c r="H68" s="105" t="s">
        <v>14</v>
      </c>
      <c r="I68" s="54">
        <v>2200</v>
      </c>
      <c r="J68" s="55">
        <v>2018</v>
      </c>
      <c r="K68" s="106">
        <v>2016</v>
      </c>
      <c r="L68" s="57">
        <v>11</v>
      </c>
      <c r="M68" s="58" t="s">
        <v>62</v>
      </c>
      <c r="N68" s="57">
        <v>4</v>
      </c>
      <c r="O68" s="65">
        <v>0</v>
      </c>
      <c r="P68" s="66">
        <v>1</v>
      </c>
    </row>
    <row r="69" spans="1:16" s="59" customFormat="1" ht="15.75" x14ac:dyDescent="0.25">
      <c r="A69" s="102" t="s">
        <v>134</v>
      </c>
      <c r="B69" s="103" t="s">
        <v>87</v>
      </c>
      <c r="C69" s="103" t="s">
        <v>58</v>
      </c>
      <c r="D69" s="103">
        <v>0</v>
      </c>
      <c r="E69" s="103" t="s">
        <v>67</v>
      </c>
      <c r="F69" s="103" t="s">
        <v>106</v>
      </c>
      <c r="G69" s="103" t="s">
        <v>151</v>
      </c>
      <c r="H69" s="105" t="s">
        <v>14</v>
      </c>
      <c r="I69" s="54">
        <v>13062</v>
      </c>
      <c r="J69" s="55">
        <v>2018</v>
      </c>
      <c r="K69" s="106">
        <v>2018</v>
      </c>
      <c r="L69" s="57">
        <v>19</v>
      </c>
      <c r="M69" s="58" t="s">
        <v>62</v>
      </c>
      <c r="N69" s="57">
        <v>4</v>
      </c>
      <c r="O69" s="65">
        <v>0</v>
      </c>
      <c r="P69" s="66">
        <v>1</v>
      </c>
    </row>
    <row r="70" spans="1:16" s="59" customFormat="1" ht="15.75" x14ac:dyDescent="0.25">
      <c r="A70" s="102" t="s">
        <v>152</v>
      </c>
      <c r="B70" s="103" t="s">
        <v>57</v>
      </c>
      <c r="C70" s="103" t="s">
        <v>58</v>
      </c>
      <c r="D70" s="103">
        <v>0</v>
      </c>
      <c r="E70" s="103" t="s">
        <v>59</v>
      </c>
      <c r="F70" s="103" t="s">
        <v>92</v>
      </c>
      <c r="G70" s="103" t="s">
        <v>153</v>
      </c>
      <c r="H70" s="105" t="s">
        <v>14</v>
      </c>
      <c r="I70" s="54">
        <v>37680</v>
      </c>
      <c r="J70" s="55">
        <v>2018</v>
      </c>
      <c r="K70" s="106">
        <v>2018</v>
      </c>
      <c r="L70" s="57">
        <v>134</v>
      </c>
      <c r="M70" s="58" t="s">
        <v>62</v>
      </c>
      <c r="N70" s="57">
        <v>5</v>
      </c>
      <c r="O70" s="65">
        <v>2152</v>
      </c>
      <c r="P70" s="66">
        <v>1</v>
      </c>
    </row>
    <row r="71" spans="1:16" s="59" customFormat="1" ht="15.75" x14ac:dyDescent="0.25">
      <c r="A71" s="102" t="s">
        <v>152</v>
      </c>
      <c r="B71" s="103" t="s">
        <v>57</v>
      </c>
      <c r="C71" s="103" t="s">
        <v>58</v>
      </c>
      <c r="D71" s="103">
        <v>0</v>
      </c>
      <c r="E71" s="103" t="s">
        <v>59</v>
      </c>
      <c r="F71" s="103" t="s">
        <v>92</v>
      </c>
      <c r="G71" s="103" t="s">
        <v>154</v>
      </c>
      <c r="H71" s="105" t="s">
        <v>14</v>
      </c>
      <c r="I71" s="54">
        <v>3600</v>
      </c>
      <c r="J71" s="55">
        <v>2018</v>
      </c>
      <c r="K71" s="106">
        <v>2018</v>
      </c>
      <c r="L71" s="57">
        <v>8</v>
      </c>
      <c r="M71" s="58" t="s">
        <v>62</v>
      </c>
      <c r="N71" s="57">
        <v>5</v>
      </c>
      <c r="O71" s="65">
        <v>0</v>
      </c>
      <c r="P71" s="66">
        <v>1</v>
      </c>
    </row>
    <row r="72" spans="1:16" s="59" customFormat="1" ht="15.75" x14ac:dyDescent="0.25">
      <c r="A72" s="102" t="s">
        <v>152</v>
      </c>
      <c r="B72" s="103" t="s">
        <v>57</v>
      </c>
      <c r="C72" s="103" t="s">
        <v>58</v>
      </c>
      <c r="D72" s="103">
        <v>0</v>
      </c>
      <c r="E72" s="103" t="s">
        <v>63</v>
      </c>
      <c r="F72" s="103" t="s">
        <v>92</v>
      </c>
      <c r="G72" s="108" t="s">
        <v>155</v>
      </c>
      <c r="H72" s="105" t="s">
        <v>14</v>
      </c>
      <c r="I72" s="109">
        <v>89400</v>
      </c>
      <c r="J72" s="55">
        <v>2018</v>
      </c>
      <c r="K72" s="106">
        <v>2018</v>
      </c>
      <c r="L72" s="57">
        <v>319</v>
      </c>
      <c r="M72" s="58" t="s">
        <v>62</v>
      </c>
      <c r="N72" s="57">
        <v>5</v>
      </c>
      <c r="O72" s="65">
        <v>0</v>
      </c>
      <c r="P72" s="66">
        <v>1</v>
      </c>
    </row>
    <row r="73" spans="1:16" s="59" customFormat="1" ht="15.75" x14ac:dyDescent="0.25">
      <c r="A73" s="102" t="s">
        <v>152</v>
      </c>
      <c r="B73" s="103" t="s">
        <v>57</v>
      </c>
      <c r="C73" s="103" t="s">
        <v>58</v>
      </c>
      <c r="D73" s="103">
        <v>0</v>
      </c>
      <c r="E73" s="103" t="s">
        <v>63</v>
      </c>
      <c r="F73" s="103" t="s">
        <v>92</v>
      </c>
      <c r="G73" s="103" t="s">
        <v>156</v>
      </c>
      <c r="H73" s="105" t="s">
        <v>14</v>
      </c>
      <c r="I73" s="54">
        <v>4980</v>
      </c>
      <c r="J73" s="55">
        <v>2018</v>
      </c>
      <c r="K73" s="106">
        <v>2018</v>
      </c>
      <c r="L73" s="57">
        <v>16</v>
      </c>
      <c r="M73" s="58" t="s">
        <v>62</v>
      </c>
      <c r="N73" s="57">
        <v>5</v>
      </c>
      <c r="O73" s="65">
        <v>0</v>
      </c>
      <c r="P73" s="66">
        <v>1</v>
      </c>
    </row>
    <row r="74" spans="1:16" s="59" customFormat="1" ht="15.75" x14ac:dyDescent="0.25">
      <c r="A74" s="102" t="s">
        <v>152</v>
      </c>
      <c r="B74" s="103" t="s">
        <v>66</v>
      </c>
      <c r="C74" s="103" t="s">
        <v>58</v>
      </c>
      <c r="D74" s="103">
        <v>0</v>
      </c>
      <c r="E74" s="103" t="s">
        <v>67</v>
      </c>
      <c r="F74" s="104" t="s">
        <v>68</v>
      </c>
      <c r="G74" s="103" t="s">
        <v>157</v>
      </c>
      <c r="H74" s="105" t="s">
        <v>14</v>
      </c>
      <c r="I74" s="54">
        <v>8800</v>
      </c>
      <c r="J74" s="55">
        <v>2018</v>
      </c>
      <c r="K74" s="106">
        <v>2017</v>
      </c>
      <c r="L74" s="57">
        <v>16</v>
      </c>
      <c r="M74" s="58" t="s">
        <v>62</v>
      </c>
      <c r="N74" s="57">
        <v>5</v>
      </c>
      <c r="O74" s="65">
        <v>0</v>
      </c>
      <c r="P74" s="66">
        <v>1</v>
      </c>
    </row>
    <row r="75" spans="1:16" s="59" customFormat="1" ht="15.75" x14ac:dyDescent="0.25">
      <c r="A75" s="102" t="s">
        <v>152</v>
      </c>
      <c r="B75" s="103" t="s">
        <v>66</v>
      </c>
      <c r="C75" s="103" t="s">
        <v>58</v>
      </c>
      <c r="D75" s="103">
        <v>0</v>
      </c>
      <c r="E75" s="103" t="s">
        <v>67</v>
      </c>
      <c r="F75" s="104" t="s">
        <v>75</v>
      </c>
      <c r="G75" s="103" t="s">
        <v>158</v>
      </c>
      <c r="H75" s="105" t="s">
        <v>14</v>
      </c>
      <c r="I75" s="54">
        <f>400000-400</f>
        <v>399600</v>
      </c>
      <c r="J75" s="55">
        <v>2018</v>
      </c>
      <c r="K75" s="106">
        <v>2018</v>
      </c>
      <c r="L75" s="57">
        <v>996</v>
      </c>
      <c r="M75" s="58" t="s">
        <v>62</v>
      </c>
      <c r="N75" s="57">
        <v>5</v>
      </c>
      <c r="O75" s="65">
        <v>0</v>
      </c>
      <c r="P75" s="66">
        <v>1</v>
      </c>
    </row>
    <row r="76" spans="1:16" s="59" customFormat="1" ht="15.75" x14ac:dyDescent="0.25">
      <c r="A76" s="102" t="s">
        <v>152</v>
      </c>
      <c r="B76" s="103" t="s">
        <v>66</v>
      </c>
      <c r="C76" s="103" t="s">
        <v>58</v>
      </c>
      <c r="D76" s="103">
        <v>0</v>
      </c>
      <c r="E76" s="103" t="s">
        <v>73</v>
      </c>
      <c r="F76" s="104" t="s">
        <v>75</v>
      </c>
      <c r="G76" s="103" t="s">
        <v>159</v>
      </c>
      <c r="H76" s="105" t="s">
        <v>14</v>
      </c>
      <c r="I76" s="54">
        <v>101600</v>
      </c>
      <c r="J76" s="55">
        <v>2018</v>
      </c>
      <c r="K76" s="106">
        <v>2018</v>
      </c>
      <c r="L76" s="57">
        <v>256</v>
      </c>
      <c r="M76" s="58" t="s">
        <v>62</v>
      </c>
      <c r="N76" s="57">
        <v>5</v>
      </c>
      <c r="O76" s="65">
        <v>0</v>
      </c>
      <c r="P76" s="66">
        <v>1</v>
      </c>
    </row>
    <row r="77" spans="1:16" s="59" customFormat="1" ht="15.75" x14ac:dyDescent="0.25">
      <c r="A77" s="102" t="s">
        <v>152</v>
      </c>
      <c r="B77" s="103" t="s">
        <v>66</v>
      </c>
      <c r="C77" s="103" t="s">
        <v>58</v>
      </c>
      <c r="D77" s="103">
        <v>0</v>
      </c>
      <c r="E77" s="103" t="s">
        <v>73</v>
      </c>
      <c r="F77" s="103" t="s">
        <v>68</v>
      </c>
      <c r="G77" s="103" t="s">
        <v>160</v>
      </c>
      <c r="H77" s="105" t="s">
        <v>14</v>
      </c>
      <c r="I77" s="54">
        <v>1200</v>
      </c>
      <c r="J77" s="55">
        <v>2018</v>
      </c>
      <c r="K77" s="106">
        <v>2017</v>
      </c>
      <c r="L77" s="57">
        <v>3</v>
      </c>
      <c r="M77" s="58" t="s">
        <v>62</v>
      </c>
      <c r="N77" s="57">
        <v>5</v>
      </c>
      <c r="O77" s="65">
        <v>0</v>
      </c>
      <c r="P77" s="66">
        <v>1</v>
      </c>
    </row>
    <row r="78" spans="1:16" s="59" customFormat="1" ht="15.75" x14ac:dyDescent="0.25">
      <c r="A78" s="102" t="s">
        <v>152</v>
      </c>
      <c r="B78" s="103" t="s">
        <v>66</v>
      </c>
      <c r="C78" s="103" t="s">
        <v>58</v>
      </c>
      <c r="D78" s="103">
        <v>0</v>
      </c>
      <c r="E78" s="103" t="s">
        <v>59</v>
      </c>
      <c r="F78" s="104" t="s">
        <v>68</v>
      </c>
      <c r="G78" s="103" t="s">
        <v>161</v>
      </c>
      <c r="H78" s="105" t="s">
        <v>14</v>
      </c>
      <c r="I78" s="54">
        <v>3200</v>
      </c>
      <c r="J78" s="55">
        <v>2018</v>
      </c>
      <c r="K78" s="106">
        <v>2017</v>
      </c>
      <c r="L78" s="57">
        <v>4</v>
      </c>
      <c r="M78" s="58" t="s">
        <v>62</v>
      </c>
      <c r="N78" s="57">
        <v>5</v>
      </c>
      <c r="O78" s="65">
        <v>0</v>
      </c>
      <c r="P78" s="66">
        <v>1</v>
      </c>
    </row>
    <row r="79" spans="1:16" s="59" customFormat="1" ht="15.75" x14ac:dyDescent="0.25">
      <c r="A79" s="102" t="s">
        <v>152</v>
      </c>
      <c r="B79" s="103" t="s">
        <v>66</v>
      </c>
      <c r="C79" s="103" t="s">
        <v>58</v>
      </c>
      <c r="D79" s="103">
        <v>0</v>
      </c>
      <c r="E79" s="103" t="s">
        <v>59</v>
      </c>
      <c r="F79" s="104" t="s">
        <v>75</v>
      </c>
      <c r="G79" s="103" t="s">
        <v>162</v>
      </c>
      <c r="H79" s="105" t="s">
        <v>14</v>
      </c>
      <c r="I79" s="54">
        <v>31800</v>
      </c>
      <c r="J79" s="55">
        <v>2018</v>
      </c>
      <c r="K79" s="106">
        <v>2018</v>
      </c>
      <c r="L79" s="57">
        <v>74</v>
      </c>
      <c r="M79" s="58" t="s">
        <v>62</v>
      </c>
      <c r="N79" s="57">
        <v>5</v>
      </c>
      <c r="O79" s="65">
        <v>0</v>
      </c>
      <c r="P79" s="66">
        <v>1</v>
      </c>
    </row>
    <row r="80" spans="1:16" s="59" customFormat="1" ht="15.75" x14ac:dyDescent="0.25">
      <c r="A80" s="102" t="s">
        <v>152</v>
      </c>
      <c r="B80" s="103" t="s">
        <v>66</v>
      </c>
      <c r="C80" s="103" t="s">
        <v>58</v>
      </c>
      <c r="D80" s="103">
        <v>0</v>
      </c>
      <c r="E80" s="103" t="s">
        <v>63</v>
      </c>
      <c r="F80" s="104" t="s">
        <v>68</v>
      </c>
      <c r="G80" s="103" t="s">
        <v>163</v>
      </c>
      <c r="H80" s="105" t="s">
        <v>14</v>
      </c>
      <c r="I80" s="54">
        <v>5200</v>
      </c>
      <c r="J80" s="55">
        <v>2018</v>
      </c>
      <c r="K80" s="106">
        <v>2017</v>
      </c>
      <c r="L80" s="57">
        <v>12</v>
      </c>
      <c r="M80" s="58" t="s">
        <v>62</v>
      </c>
      <c r="N80" s="57">
        <v>5</v>
      </c>
      <c r="O80" s="65">
        <v>0</v>
      </c>
      <c r="P80" s="66">
        <v>1</v>
      </c>
    </row>
    <row r="81" spans="1:16" s="59" customFormat="1" ht="15.75" x14ac:dyDescent="0.25">
      <c r="A81" s="102" t="s">
        <v>152</v>
      </c>
      <c r="B81" s="103" t="s">
        <v>66</v>
      </c>
      <c r="C81" s="103" t="s">
        <v>58</v>
      </c>
      <c r="D81" s="103">
        <v>0</v>
      </c>
      <c r="E81" s="103" t="s">
        <v>63</v>
      </c>
      <c r="F81" s="104" t="s">
        <v>75</v>
      </c>
      <c r="G81" s="103" t="s">
        <v>164</v>
      </c>
      <c r="H81" s="105" t="s">
        <v>14</v>
      </c>
      <c r="I81" s="54">
        <v>97700</v>
      </c>
      <c r="J81" s="55">
        <v>2018</v>
      </c>
      <c r="K81" s="106">
        <v>2018</v>
      </c>
      <c r="L81" s="57">
        <v>235</v>
      </c>
      <c r="M81" s="58" t="s">
        <v>62</v>
      </c>
      <c r="N81" s="57">
        <v>5</v>
      </c>
      <c r="O81" s="65">
        <v>0</v>
      </c>
      <c r="P81" s="66">
        <v>1</v>
      </c>
    </row>
    <row r="82" spans="1:16" s="59" customFormat="1" ht="15.75" x14ac:dyDescent="0.25">
      <c r="A82" s="102" t="s">
        <v>152</v>
      </c>
      <c r="B82" s="103" t="s">
        <v>81</v>
      </c>
      <c r="C82" s="103" t="s">
        <v>58</v>
      </c>
      <c r="D82" s="103">
        <v>0</v>
      </c>
      <c r="E82" s="103" t="s">
        <v>73</v>
      </c>
      <c r="F82" s="103" t="s">
        <v>165</v>
      </c>
      <c r="G82" s="103" t="s">
        <v>166</v>
      </c>
      <c r="H82" s="105" t="s">
        <v>14</v>
      </c>
      <c r="I82" s="54">
        <v>2520</v>
      </c>
      <c r="J82" s="55">
        <v>2018</v>
      </c>
      <c r="K82" s="106">
        <v>2016</v>
      </c>
      <c r="L82" s="57">
        <v>36</v>
      </c>
      <c r="M82" s="58" t="s">
        <v>62</v>
      </c>
      <c r="N82" s="57">
        <v>5</v>
      </c>
      <c r="O82" s="65">
        <v>0</v>
      </c>
      <c r="P82" s="66">
        <v>1</v>
      </c>
    </row>
    <row r="83" spans="1:16" s="59" customFormat="1" ht="15.75" x14ac:dyDescent="0.25">
      <c r="A83" s="102" t="s">
        <v>152</v>
      </c>
      <c r="B83" s="103" t="s">
        <v>81</v>
      </c>
      <c r="C83" s="103" t="s">
        <v>58</v>
      </c>
      <c r="D83" s="103">
        <v>0</v>
      </c>
      <c r="E83" s="103" t="s">
        <v>73</v>
      </c>
      <c r="F83" s="103" t="s">
        <v>82</v>
      </c>
      <c r="G83" s="103" t="s">
        <v>166</v>
      </c>
      <c r="H83" s="105" t="s">
        <v>14</v>
      </c>
      <c r="I83" s="54">
        <v>2120</v>
      </c>
      <c r="J83" s="55">
        <v>2018</v>
      </c>
      <c r="K83" s="106">
        <v>2017</v>
      </c>
      <c r="L83" s="57">
        <v>31</v>
      </c>
      <c r="M83" s="58" t="s">
        <v>62</v>
      </c>
      <c r="N83" s="57">
        <v>5</v>
      </c>
      <c r="O83" s="65">
        <v>0</v>
      </c>
      <c r="P83" s="66">
        <v>1</v>
      </c>
    </row>
    <row r="84" spans="1:16" s="59" customFormat="1" ht="15.75" x14ac:dyDescent="0.25">
      <c r="A84" s="102" t="s">
        <v>152</v>
      </c>
      <c r="B84" s="103" t="s">
        <v>81</v>
      </c>
      <c r="C84" s="103" t="s">
        <v>58</v>
      </c>
      <c r="D84" s="103">
        <v>0</v>
      </c>
      <c r="E84" s="103" t="s">
        <v>73</v>
      </c>
      <c r="F84" s="103" t="s">
        <v>103</v>
      </c>
      <c r="G84" s="103" t="s">
        <v>166</v>
      </c>
      <c r="H84" s="105" t="s">
        <v>14</v>
      </c>
      <c r="I84" s="54">
        <v>19440</v>
      </c>
      <c r="J84" s="55">
        <v>2018</v>
      </c>
      <c r="K84" s="106">
        <v>2018</v>
      </c>
      <c r="L84" s="57">
        <v>277</v>
      </c>
      <c r="M84" s="58" t="s">
        <v>62</v>
      </c>
      <c r="N84" s="57">
        <v>5</v>
      </c>
      <c r="O84" s="65">
        <v>0</v>
      </c>
      <c r="P84" s="66">
        <v>1</v>
      </c>
    </row>
    <row r="85" spans="1:16" s="59" customFormat="1" ht="15.75" x14ac:dyDescent="0.25">
      <c r="A85" s="102" t="s">
        <v>152</v>
      </c>
      <c r="B85" s="103" t="s">
        <v>81</v>
      </c>
      <c r="C85" s="103" t="s">
        <v>58</v>
      </c>
      <c r="D85" s="103">
        <v>0</v>
      </c>
      <c r="E85" s="103" t="s">
        <v>73</v>
      </c>
      <c r="F85" s="103" t="s">
        <v>165</v>
      </c>
      <c r="G85" s="103" t="s">
        <v>167</v>
      </c>
      <c r="H85" s="105" t="s">
        <v>14</v>
      </c>
      <c r="I85" s="54">
        <v>280</v>
      </c>
      <c r="J85" s="55">
        <v>2018</v>
      </c>
      <c r="K85" s="106">
        <v>2016</v>
      </c>
      <c r="L85" s="57">
        <v>4</v>
      </c>
      <c r="M85" s="58" t="s">
        <v>62</v>
      </c>
      <c r="N85" s="57">
        <v>5</v>
      </c>
      <c r="O85" s="65">
        <v>0</v>
      </c>
      <c r="P85" s="66">
        <v>1</v>
      </c>
    </row>
    <row r="86" spans="1:16" s="59" customFormat="1" ht="15.75" x14ac:dyDescent="0.25">
      <c r="A86" s="102" t="s">
        <v>152</v>
      </c>
      <c r="B86" s="103" t="s">
        <v>122</v>
      </c>
      <c r="C86" s="103" t="s">
        <v>58</v>
      </c>
      <c r="D86" s="103">
        <v>0</v>
      </c>
      <c r="E86" s="103" t="s">
        <v>67</v>
      </c>
      <c r="F86" s="103" t="s">
        <v>125</v>
      </c>
      <c r="G86" s="103" t="s">
        <v>168</v>
      </c>
      <c r="H86" s="105" t="s">
        <v>14</v>
      </c>
      <c r="I86" s="54">
        <v>290</v>
      </c>
      <c r="J86" s="55">
        <v>2018</v>
      </c>
      <c r="K86" s="106">
        <v>2018</v>
      </c>
      <c r="L86" s="57">
        <v>1</v>
      </c>
      <c r="M86" s="58" t="s">
        <v>62</v>
      </c>
      <c r="N86" s="57">
        <v>5</v>
      </c>
      <c r="O86" s="65">
        <v>0</v>
      </c>
      <c r="P86" s="66">
        <v>1</v>
      </c>
    </row>
    <row r="87" spans="1:16" s="59" customFormat="1" ht="15.75" x14ac:dyDescent="0.25">
      <c r="A87" s="102" t="s">
        <v>152</v>
      </c>
      <c r="B87" s="103" t="s">
        <v>122</v>
      </c>
      <c r="C87" s="103" t="s">
        <v>58</v>
      </c>
      <c r="D87" s="103">
        <v>0</v>
      </c>
      <c r="E87" s="103" t="s">
        <v>67</v>
      </c>
      <c r="F87" s="103" t="s">
        <v>125</v>
      </c>
      <c r="G87" s="103" t="s">
        <v>169</v>
      </c>
      <c r="H87" s="105" t="s">
        <v>14</v>
      </c>
      <c r="I87" s="54">
        <f>44370-290-290</f>
        <v>43790</v>
      </c>
      <c r="J87" s="55">
        <v>2018</v>
      </c>
      <c r="K87" s="106">
        <v>2018</v>
      </c>
      <c r="L87" s="57">
        <v>149</v>
      </c>
      <c r="M87" s="58" t="s">
        <v>62</v>
      </c>
      <c r="N87" s="57">
        <v>5</v>
      </c>
      <c r="O87" s="65">
        <v>0</v>
      </c>
      <c r="P87" s="66">
        <v>1</v>
      </c>
    </row>
    <row r="88" spans="1:16" s="59" customFormat="1" ht="15.75" x14ac:dyDescent="0.25">
      <c r="A88" s="102" t="s">
        <v>152</v>
      </c>
      <c r="B88" s="103" t="s">
        <v>122</v>
      </c>
      <c r="C88" s="103" t="s">
        <v>58</v>
      </c>
      <c r="D88" s="103">
        <v>0</v>
      </c>
      <c r="E88" s="103" t="s">
        <v>59</v>
      </c>
      <c r="F88" s="103" t="s">
        <v>125</v>
      </c>
      <c r="G88" s="103" t="s">
        <v>170</v>
      </c>
      <c r="H88" s="105" t="s">
        <v>14</v>
      </c>
      <c r="I88" s="54">
        <v>440</v>
      </c>
      <c r="J88" s="55">
        <v>2018</v>
      </c>
      <c r="K88" s="106">
        <v>2018</v>
      </c>
      <c r="L88" s="57">
        <v>1</v>
      </c>
      <c r="M88" s="58" t="s">
        <v>62</v>
      </c>
      <c r="N88" s="57">
        <v>5</v>
      </c>
      <c r="O88" s="65">
        <v>0</v>
      </c>
      <c r="P88" s="66">
        <v>1</v>
      </c>
    </row>
    <row r="89" spans="1:16" s="59" customFormat="1" ht="15.75" x14ac:dyDescent="0.25">
      <c r="A89" s="102" t="s">
        <v>152</v>
      </c>
      <c r="B89" s="103" t="s">
        <v>126</v>
      </c>
      <c r="C89" s="103" t="s">
        <v>58</v>
      </c>
      <c r="D89" s="103">
        <v>0</v>
      </c>
      <c r="E89" s="103" t="s">
        <v>63</v>
      </c>
      <c r="F89" s="103" t="s">
        <v>127</v>
      </c>
      <c r="G89" s="103" t="s">
        <v>171</v>
      </c>
      <c r="H89" s="105" t="s">
        <v>14</v>
      </c>
      <c r="I89" s="54">
        <v>1000</v>
      </c>
      <c r="J89" s="55">
        <v>2018</v>
      </c>
      <c r="K89" s="106">
        <v>2016</v>
      </c>
      <c r="L89" s="57">
        <v>4</v>
      </c>
      <c r="M89" s="58" t="s">
        <v>62</v>
      </c>
      <c r="N89" s="57">
        <v>5</v>
      </c>
      <c r="O89" s="65">
        <v>0</v>
      </c>
      <c r="P89" s="66">
        <v>1</v>
      </c>
    </row>
    <row r="90" spans="1:16" s="59" customFormat="1" ht="15.75" x14ac:dyDescent="0.25">
      <c r="A90" s="102" t="s">
        <v>152</v>
      </c>
      <c r="B90" s="103" t="s">
        <v>126</v>
      </c>
      <c r="C90" s="103" t="s">
        <v>58</v>
      </c>
      <c r="D90" s="103">
        <v>0</v>
      </c>
      <c r="E90" s="103" t="s">
        <v>67</v>
      </c>
      <c r="F90" s="103" t="s">
        <v>127</v>
      </c>
      <c r="G90" s="103" t="s">
        <v>172</v>
      </c>
      <c r="H90" s="105" t="s">
        <v>14</v>
      </c>
      <c r="I90" s="54">
        <v>1800</v>
      </c>
      <c r="J90" s="55">
        <v>2018</v>
      </c>
      <c r="K90" s="106">
        <v>2016</v>
      </c>
      <c r="L90" s="57">
        <v>9</v>
      </c>
      <c r="M90" s="58" t="s">
        <v>62</v>
      </c>
      <c r="N90" s="57">
        <v>5</v>
      </c>
      <c r="O90" s="65">
        <v>0</v>
      </c>
      <c r="P90" s="66">
        <v>1</v>
      </c>
    </row>
    <row r="91" spans="1:16" s="59" customFormat="1" ht="15.75" x14ac:dyDescent="0.25">
      <c r="A91" s="102" t="s">
        <v>152</v>
      </c>
      <c r="B91" s="103" t="s">
        <v>126</v>
      </c>
      <c r="C91" s="103" t="s">
        <v>58</v>
      </c>
      <c r="D91" s="103">
        <v>0</v>
      </c>
      <c r="E91" s="103" t="s">
        <v>59</v>
      </c>
      <c r="F91" s="103" t="s">
        <v>127</v>
      </c>
      <c r="G91" s="103" t="s">
        <v>173</v>
      </c>
      <c r="H91" s="105" t="s">
        <v>14</v>
      </c>
      <c r="I91" s="54">
        <v>1000</v>
      </c>
      <c r="J91" s="55">
        <v>2018</v>
      </c>
      <c r="K91" s="106">
        <v>2016</v>
      </c>
      <c r="L91" s="57">
        <v>3</v>
      </c>
      <c r="M91" s="58" t="s">
        <v>62</v>
      </c>
      <c r="N91" s="57">
        <v>5</v>
      </c>
      <c r="O91" s="65">
        <v>0</v>
      </c>
      <c r="P91" s="66">
        <v>1</v>
      </c>
    </row>
    <row r="92" spans="1:16" s="59" customFormat="1" ht="15.75" x14ac:dyDescent="0.25">
      <c r="A92" s="102" t="s">
        <v>152</v>
      </c>
      <c r="B92" s="103" t="s">
        <v>126</v>
      </c>
      <c r="C92" s="103" t="s">
        <v>58</v>
      </c>
      <c r="D92" s="103">
        <v>0</v>
      </c>
      <c r="E92" s="103" t="s">
        <v>73</v>
      </c>
      <c r="F92" s="103" t="s">
        <v>127</v>
      </c>
      <c r="G92" s="103" t="s">
        <v>174</v>
      </c>
      <c r="H92" s="105" t="s">
        <v>14</v>
      </c>
      <c r="I92" s="54">
        <v>2000</v>
      </c>
      <c r="J92" s="55">
        <v>2018</v>
      </c>
      <c r="K92" s="106">
        <v>2016</v>
      </c>
      <c r="L92" s="57">
        <v>10</v>
      </c>
      <c r="M92" s="58" t="s">
        <v>62</v>
      </c>
      <c r="N92" s="57">
        <v>5</v>
      </c>
      <c r="O92" s="65">
        <v>0</v>
      </c>
      <c r="P92" s="66">
        <v>1</v>
      </c>
    </row>
    <row r="93" spans="1:16" s="59" customFormat="1" ht="15.75" x14ac:dyDescent="0.25">
      <c r="A93" s="102" t="s">
        <v>152</v>
      </c>
      <c r="B93" s="103" t="s">
        <v>87</v>
      </c>
      <c r="C93" s="103" t="s">
        <v>58</v>
      </c>
      <c r="D93" s="103">
        <v>0</v>
      </c>
      <c r="E93" s="103" t="s">
        <v>67</v>
      </c>
      <c r="F93" s="103" t="s">
        <v>106</v>
      </c>
      <c r="G93" s="103" t="s">
        <v>175</v>
      </c>
      <c r="H93" s="105" t="s">
        <v>14</v>
      </c>
      <c r="I93" s="54">
        <v>9952</v>
      </c>
      <c r="J93" s="55">
        <v>2018</v>
      </c>
      <c r="K93" s="106">
        <v>2018</v>
      </c>
      <c r="L93" s="57">
        <v>16</v>
      </c>
      <c r="M93" s="58" t="s">
        <v>62</v>
      </c>
      <c r="N93" s="57">
        <v>5</v>
      </c>
      <c r="O93" s="65">
        <v>0</v>
      </c>
      <c r="P93" s="66">
        <v>1</v>
      </c>
    </row>
    <row r="94" spans="1:16" s="59" customFormat="1" ht="15.75" x14ac:dyDescent="0.25">
      <c r="A94" s="102" t="s">
        <v>176</v>
      </c>
      <c r="B94" s="103" t="s">
        <v>57</v>
      </c>
      <c r="C94" s="103" t="s">
        <v>58</v>
      </c>
      <c r="D94" s="103">
        <v>0</v>
      </c>
      <c r="E94" s="103" t="s">
        <v>59</v>
      </c>
      <c r="F94" s="104" t="s">
        <v>92</v>
      </c>
      <c r="G94" s="103" t="s">
        <v>177</v>
      </c>
      <c r="H94" s="105" t="s">
        <v>14</v>
      </c>
      <c r="I94" s="54">
        <v>37620</v>
      </c>
      <c r="J94" s="55">
        <v>2018</v>
      </c>
      <c r="K94" s="106">
        <v>2018</v>
      </c>
      <c r="L94" s="57">
        <v>142</v>
      </c>
      <c r="M94" s="58" t="s">
        <v>62</v>
      </c>
      <c r="N94" s="57">
        <v>6</v>
      </c>
      <c r="O94" s="65">
        <v>2158</v>
      </c>
      <c r="P94" s="66">
        <v>1</v>
      </c>
    </row>
    <row r="95" spans="1:16" s="59" customFormat="1" ht="15.75" x14ac:dyDescent="0.25">
      <c r="A95" s="102" t="s">
        <v>176</v>
      </c>
      <c r="B95" s="103" t="s">
        <v>57</v>
      </c>
      <c r="C95" s="103" t="s">
        <v>58</v>
      </c>
      <c r="D95" s="103">
        <v>0</v>
      </c>
      <c r="E95" s="103" t="s">
        <v>63</v>
      </c>
      <c r="F95" s="103" t="s">
        <v>92</v>
      </c>
      <c r="G95" s="103" t="s">
        <v>178</v>
      </c>
      <c r="H95" s="105" t="s">
        <v>14</v>
      </c>
      <c r="I95" s="54">
        <v>4020</v>
      </c>
      <c r="J95" s="55">
        <v>2018</v>
      </c>
      <c r="K95" s="106">
        <v>2018</v>
      </c>
      <c r="L95" s="57">
        <v>15</v>
      </c>
      <c r="M95" s="58" t="s">
        <v>62</v>
      </c>
      <c r="N95" s="57">
        <v>6</v>
      </c>
      <c r="O95" s="65">
        <v>0</v>
      </c>
      <c r="P95" s="66">
        <v>1</v>
      </c>
    </row>
    <row r="96" spans="1:16" s="59" customFormat="1" ht="15.75" x14ac:dyDescent="0.25">
      <c r="A96" s="102" t="s">
        <v>176</v>
      </c>
      <c r="B96" s="103" t="s">
        <v>57</v>
      </c>
      <c r="C96" s="103" t="s">
        <v>58</v>
      </c>
      <c r="D96" s="103">
        <v>0</v>
      </c>
      <c r="E96" s="103" t="s">
        <v>59</v>
      </c>
      <c r="F96" s="103" t="s">
        <v>92</v>
      </c>
      <c r="G96" s="103" t="s">
        <v>179</v>
      </c>
      <c r="H96" s="105" t="s">
        <v>14</v>
      </c>
      <c r="I96" s="54">
        <v>360</v>
      </c>
      <c r="J96" s="55">
        <v>2018</v>
      </c>
      <c r="K96" s="106">
        <v>2018</v>
      </c>
      <c r="L96" s="57">
        <v>1</v>
      </c>
      <c r="M96" s="58" t="s">
        <v>62</v>
      </c>
      <c r="N96" s="57">
        <v>6</v>
      </c>
      <c r="O96" s="65">
        <v>0</v>
      </c>
      <c r="P96" s="66">
        <v>1</v>
      </c>
    </row>
    <row r="97" spans="1:16" s="59" customFormat="1" ht="15.75" x14ac:dyDescent="0.25">
      <c r="A97" s="102" t="s">
        <v>176</v>
      </c>
      <c r="B97" s="103" t="s">
        <v>57</v>
      </c>
      <c r="C97" s="103" t="s">
        <v>58</v>
      </c>
      <c r="D97" s="103">
        <v>0</v>
      </c>
      <c r="E97" s="103" t="s">
        <v>63</v>
      </c>
      <c r="F97" s="103" t="s">
        <v>92</v>
      </c>
      <c r="G97" s="108" t="s">
        <v>180</v>
      </c>
      <c r="H97" s="105" t="s">
        <v>14</v>
      </c>
      <c r="I97" s="54">
        <v>86880</v>
      </c>
      <c r="J97" s="55">
        <v>2018</v>
      </c>
      <c r="K97" s="106">
        <v>2018</v>
      </c>
      <c r="L97" s="57">
        <v>320</v>
      </c>
      <c r="M97" s="58" t="s">
        <v>62</v>
      </c>
      <c r="N97" s="57">
        <v>6</v>
      </c>
      <c r="O97" s="65">
        <v>0</v>
      </c>
      <c r="P97" s="66">
        <v>1</v>
      </c>
    </row>
    <row r="98" spans="1:16" s="59" customFormat="1" ht="15.75" x14ac:dyDescent="0.25">
      <c r="A98" s="102" t="s">
        <v>176</v>
      </c>
      <c r="B98" s="103" t="s">
        <v>66</v>
      </c>
      <c r="C98" s="103" t="s">
        <v>58</v>
      </c>
      <c r="D98" s="103">
        <v>0</v>
      </c>
      <c r="E98" s="103" t="s">
        <v>63</v>
      </c>
      <c r="F98" s="103" t="s">
        <v>75</v>
      </c>
      <c r="G98" s="103" t="s">
        <v>181</v>
      </c>
      <c r="H98" s="105" t="s">
        <v>14</v>
      </c>
      <c r="I98" s="54">
        <v>95600</v>
      </c>
      <c r="J98" s="55">
        <v>2018</v>
      </c>
      <c r="K98" s="106">
        <v>2018</v>
      </c>
      <c r="L98" s="57">
        <v>237</v>
      </c>
      <c r="M98" s="58" t="s">
        <v>62</v>
      </c>
      <c r="N98" s="57">
        <v>6</v>
      </c>
      <c r="O98" s="65">
        <v>0</v>
      </c>
      <c r="P98" s="66">
        <v>1</v>
      </c>
    </row>
    <row r="99" spans="1:16" s="59" customFormat="1" ht="15.75" x14ac:dyDescent="0.25">
      <c r="A99" s="102" t="s">
        <v>176</v>
      </c>
      <c r="B99" s="103" t="s">
        <v>66</v>
      </c>
      <c r="C99" s="103" t="s">
        <v>58</v>
      </c>
      <c r="D99" s="103">
        <v>0</v>
      </c>
      <c r="E99" s="103" t="s">
        <v>67</v>
      </c>
      <c r="F99" s="104" t="s">
        <v>75</v>
      </c>
      <c r="G99" s="103" t="s">
        <v>182</v>
      </c>
      <c r="H99" s="105" t="s">
        <v>14</v>
      </c>
      <c r="I99" s="54">
        <v>4400</v>
      </c>
      <c r="J99" s="55">
        <v>2018</v>
      </c>
      <c r="K99" s="106">
        <v>2018</v>
      </c>
      <c r="L99" s="57">
        <v>11</v>
      </c>
      <c r="M99" s="58" t="s">
        <v>62</v>
      </c>
      <c r="N99" s="57">
        <v>6</v>
      </c>
      <c r="O99" s="65">
        <v>0</v>
      </c>
      <c r="P99" s="66">
        <v>1</v>
      </c>
    </row>
    <row r="100" spans="1:16" s="59" customFormat="1" ht="15.75" x14ac:dyDescent="0.25">
      <c r="A100" s="102" t="s">
        <v>176</v>
      </c>
      <c r="B100" s="103" t="s">
        <v>66</v>
      </c>
      <c r="C100" s="103" t="s">
        <v>58</v>
      </c>
      <c r="D100" s="103">
        <v>0</v>
      </c>
      <c r="E100" s="103" t="s">
        <v>67</v>
      </c>
      <c r="F100" s="104" t="s">
        <v>75</v>
      </c>
      <c r="G100" s="103" t="s">
        <v>183</v>
      </c>
      <c r="H100" s="105" t="s">
        <v>14</v>
      </c>
      <c r="I100" s="54">
        <v>392200</v>
      </c>
      <c r="J100" s="55">
        <v>2018</v>
      </c>
      <c r="K100" s="106">
        <v>2018</v>
      </c>
      <c r="L100" s="57">
        <v>998</v>
      </c>
      <c r="M100" s="58" t="s">
        <v>62</v>
      </c>
      <c r="N100" s="57">
        <v>6</v>
      </c>
      <c r="O100" s="65">
        <v>0</v>
      </c>
      <c r="P100" s="66">
        <v>1</v>
      </c>
    </row>
    <row r="101" spans="1:16" s="59" customFormat="1" ht="15.75" x14ac:dyDescent="0.25">
      <c r="A101" s="102" t="s">
        <v>176</v>
      </c>
      <c r="B101" s="103" t="s">
        <v>66</v>
      </c>
      <c r="C101" s="103" t="s">
        <v>58</v>
      </c>
      <c r="D101" s="103">
        <v>0</v>
      </c>
      <c r="E101" s="103" t="s">
        <v>73</v>
      </c>
      <c r="F101" s="104" t="s">
        <v>75</v>
      </c>
      <c r="G101" s="103" t="s">
        <v>184</v>
      </c>
      <c r="H101" s="105" t="s">
        <v>14</v>
      </c>
      <c r="I101" s="54">
        <v>1200</v>
      </c>
      <c r="J101" s="55">
        <v>2018</v>
      </c>
      <c r="K101" s="106">
        <v>2018</v>
      </c>
      <c r="L101" s="57">
        <v>3</v>
      </c>
      <c r="M101" s="58" t="s">
        <v>62</v>
      </c>
      <c r="N101" s="57">
        <v>6</v>
      </c>
      <c r="O101" s="65">
        <v>0</v>
      </c>
      <c r="P101" s="66">
        <v>1</v>
      </c>
    </row>
    <row r="102" spans="1:16" s="59" customFormat="1" ht="15.75" x14ac:dyDescent="0.25">
      <c r="A102" s="102" t="s">
        <v>176</v>
      </c>
      <c r="B102" s="103" t="s">
        <v>66</v>
      </c>
      <c r="C102" s="103" t="s">
        <v>58</v>
      </c>
      <c r="D102" s="103">
        <v>0</v>
      </c>
      <c r="E102" s="103" t="s">
        <v>73</v>
      </c>
      <c r="F102" s="103" t="s">
        <v>75</v>
      </c>
      <c r="G102" s="103" t="s">
        <v>185</v>
      </c>
      <c r="H102" s="105" t="s">
        <v>14</v>
      </c>
      <c r="I102" s="54">
        <v>105700</v>
      </c>
      <c r="J102" s="55">
        <v>2018</v>
      </c>
      <c r="K102" s="106">
        <v>2018</v>
      </c>
      <c r="L102" s="57">
        <v>266</v>
      </c>
      <c r="M102" s="58" t="s">
        <v>62</v>
      </c>
      <c r="N102" s="57">
        <v>6</v>
      </c>
      <c r="O102" s="65">
        <v>0</v>
      </c>
      <c r="P102" s="66">
        <v>1</v>
      </c>
    </row>
    <row r="103" spans="1:16" s="59" customFormat="1" ht="15.75" x14ac:dyDescent="0.25">
      <c r="A103" s="102" t="s">
        <v>176</v>
      </c>
      <c r="B103" s="103" t="s">
        <v>66</v>
      </c>
      <c r="C103" s="103" t="s">
        <v>58</v>
      </c>
      <c r="D103" s="103">
        <v>0</v>
      </c>
      <c r="E103" s="103" t="s">
        <v>59</v>
      </c>
      <c r="F103" s="104" t="s">
        <v>75</v>
      </c>
      <c r="G103" s="103" t="s">
        <v>186</v>
      </c>
      <c r="H103" s="105" t="s">
        <v>14</v>
      </c>
      <c r="I103" s="54">
        <v>31900</v>
      </c>
      <c r="J103" s="55">
        <v>2018</v>
      </c>
      <c r="K103" s="106">
        <v>2018</v>
      </c>
      <c r="L103" s="57">
        <v>78</v>
      </c>
      <c r="M103" s="58" t="s">
        <v>62</v>
      </c>
      <c r="N103" s="57">
        <v>6</v>
      </c>
      <c r="O103" s="65">
        <v>0</v>
      </c>
      <c r="P103" s="66">
        <v>1</v>
      </c>
    </row>
    <row r="104" spans="1:16" s="59" customFormat="1" ht="15.75" x14ac:dyDescent="0.25">
      <c r="A104" s="102" t="s">
        <v>176</v>
      </c>
      <c r="B104" s="103" t="s">
        <v>66</v>
      </c>
      <c r="C104" s="103" t="s">
        <v>58</v>
      </c>
      <c r="D104" s="103">
        <v>0</v>
      </c>
      <c r="E104" s="103" t="s">
        <v>63</v>
      </c>
      <c r="F104" s="104" t="s">
        <v>75</v>
      </c>
      <c r="G104" s="103" t="s">
        <v>187</v>
      </c>
      <c r="H104" s="105" t="s">
        <v>14</v>
      </c>
      <c r="I104" s="54">
        <v>4400</v>
      </c>
      <c r="J104" s="55">
        <v>2018</v>
      </c>
      <c r="K104" s="106">
        <v>2018</v>
      </c>
      <c r="L104" s="57">
        <v>11</v>
      </c>
      <c r="M104" s="58" t="s">
        <v>62</v>
      </c>
      <c r="N104" s="57">
        <v>6</v>
      </c>
      <c r="O104" s="65">
        <v>0</v>
      </c>
      <c r="P104" s="66">
        <v>1</v>
      </c>
    </row>
    <row r="105" spans="1:16" s="59" customFormat="1" ht="15.75" x14ac:dyDescent="0.25">
      <c r="A105" s="102" t="s">
        <v>176</v>
      </c>
      <c r="B105" s="103" t="s">
        <v>81</v>
      </c>
      <c r="C105" s="103" t="s">
        <v>58</v>
      </c>
      <c r="D105" s="103">
        <v>0</v>
      </c>
      <c r="E105" s="103" t="s">
        <v>73</v>
      </c>
      <c r="F105" s="103" t="s">
        <v>103</v>
      </c>
      <c r="G105" s="103" t="s">
        <v>188</v>
      </c>
      <c r="H105" s="105" t="s">
        <v>14</v>
      </c>
      <c r="I105" s="54">
        <v>24500</v>
      </c>
      <c r="J105" s="55">
        <v>2018</v>
      </c>
      <c r="K105" s="106">
        <v>2018</v>
      </c>
      <c r="L105" s="57">
        <v>350</v>
      </c>
      <c r="M105" s="58" t="s">
        <v>62</v>
      </c>
      <c r="N105" s="57">
        <v>6</v>
      </c>
      <c r="O105" s="65">
        <v>0</v>
      </c>
      <c r="P105" s="66">
        <v>1</v>
      </c>
    </row>
    <row r="106" spans="1:16" s="59" customFormat="1" ht="15.75" x14ac:dyDescent="0.25">
      <c r="A106" s="102" t="s">
        <v>176</v>
      </c>
      <c r="B106" s="103" t="s">
        <v>81</v>
      </c>
      <c r="C106" s="103" t="s">
        <v>58</v>
      </c>
      <c r="D106" s="103">
        <v>0</v>
      </c>
      <c r="E106" s="103" t="s">
        <v>73</v>
      </c>
      <c r="F106" s="103" t="s">
        <v>103</v>
      </c>
      <c r="G106" s="103" t="s">
        <v>189</v>
      </c>
      <c r="H106" s="105" t="s">
        <v>14</v>
      </c>
      <c r="I106" s="54">
        <v>350</v>
      </c>
      <c r="J106" s="55">
        <v>2018</v>
      </c>
      <c r="K106" s="106">
        <v>2018</v>
      </c>
      <c r="L106" s="57">
        <v>5</v>
      </c>
      <c r="M106" s="58" t="s">
        <v>62</v>
      </c>
      <c r="N106" s="57">
        <v>6</v>
      </c>
      <c r="O106" s="65">
        <v>0</v>
      </c>
      <c r="P106" s="66">
        <v>1</v>
      </c>
    </row>
    <row r="107" spans="1:16" s="59" customFormat="1" ht="15.75" x14ac:dyDescent="0.25">
      <c r="A107" s="102" t="s">
        <v>176</v>
      </c>
      <c r="B107" s="103" t="s">
        <v>122</v>
      </c>
      <c r="C107" s="103" t="s">
        <v>58</v>
      </c>
      <c r="D107" s="103">
        <v>0</v>
      </c>
      <c r="E107" s="103" t="s">
        <v>67</v>
      </c>
      <c r="F107" s="103" t="s">
        <v>125</v>
      </c>
      <c r="G107" s="103" t="s">
        <v>190</v>
      </c>
      <c r="H107" s="105" t="s">
        <v>14</v>
      </c>
      <c r="I107" s="54">
        <f>43720-220</f>
        <v>43500</v>
      </c>
      <c r="J107" s="55">
        <v>2018</v>
      </c>
      <c r="K107" s="106">
        <v>2018</v>
      </c>
      <c r="L107" s="57">
        <v>147</v>
      </c>
      <c r="M107" s="58" t="s">
        <v>62</v>
      </c>
      <c r="N107" s="57">
        <v>6</v>
      </c>
      <c r="O107" s="65">
        <v>0</v>
      </c>
      <c r="P107" s="66">
        <v>1</v>
      </c>
    </row>
    <row r="108" spans="1:16" s="59" customFormat="1" ht="15.75" x14ac:dyDescent="0.25">
      <c r="A108" s="102" t="s">
        <v>176</v>
      </c>
      <c r="B108" s="103" t="s">
        <v>122</v>
      </c>
      <c r="C108" s="103" t="s">
        <v>58</v>
      </c>
      <c r="D108" s="103">
        <v>0</v>
      </c>
      <c r="E108" s="103" t="s">
        <v>59</v>
      </c>
      <c r="F108" s="103" t="s">
        <v>125</v>
      </c>
      <c r="G108" s="103" t="s">
        <v>191</v>
      </c>
      <c r="H108" s="105" t="s">
        <v>14</v>
      </c>
      <c r="I108" s="54">
        <v>220</v>
      </c>
      <c r="J108" s="55">
        <v>2018</v>
      </c>
      <c r="K108" s="106">
        <v>2018</v>
      </c>
      <c r="L108" s="57">
        <v>1</v>
      </c>
      <c r="M108" s="58" t="s">
        <v>62</v>
      </c>
      <c r="N108" s="57">
        <v>6</v>
      </c>
      <c r="O108" s="65">
        <v>0</v>
      </c>
      <c r="P108" s="66">
        <v>1</v>
      </c>
    </row>
    <row r="109" spans="1:16" s="59" customFormat="1" ht="15.75" x14ac:dyDescent="0.25">
      <c r="A109" s="102" t="s">
        <v>176</v>
      </c>
      <c r="B109" s="103" t="s">
        <v>126</v>
      </c>
      <c r="C109" s="103" t="s">
        <v>58</v>
      </c>
      <c r="D109" s="103">
        <v>0</v>
      </c>
      <c r="E109" s="103" t="s">
        <v>63</v>
      </c>
      <c r="F109" s="103" t="s">
        <v>127</v>
      </c>
      <c r="G109" s="103" t="s">
        <v>192</v>
      </c>
      <c r="H109" s="105" t="s">
        <v>14</v>
      </c>
      <c r="I109" s="54">
        <v>600</v>
      </c>
      <c r="J109" s="55">
        <v>2018</v>
      </c>
      <c r="K109" s="106">
        <v>2016</v>
      </c>
      <c r="L109" s="57">
        <v>3</v>
      </c>
      <c r="M109" s="58" t="s">
        <v>62</v>
      </c>
      <c r="N109" s="57">
        <v>6</v>
      </c>
      <c r="O109" s="65">
        <v>0</v>
      </c>
      <c r="P109" s="66">
        <v>1</v>
      </c>
    </row>
    <row r="110" spans="1:16" s="59" customFormat="1" ht="15.75" x14ac:dyDescent="0.25">
      <c r="A110" s="102" t="s">
        <v>176</v>
      </c>
      <c r="B110" s="103" t="s">
        <v>126</v>
      </c>
      <c r="C110" s="103" t="s">
        <v>58</v>
      </c>
      <c r="D110" s="103">
        <v>0</v>
      </c>
      <c r="E110" s="103" t="s">
        <v>67</v>
      </c>
      <c r="F110" s="103" t="s">
        <v>127</v>
      </c>
      <c r="G110" s="103" t="s">
        <v>193</v>
      </c>
      <c r="H110" s="105" t="s">
        <v>14</v>
      </c>
      <c r="I110" s="54">
        <v>1800</v>
      </c>
      <c r="J110" s="55">
        <v>2018</v>
      </c>
      <c r="K110" s="106">
        <v>2016</v>
      </c>
      <c r="L110" s="57">
        <v>9</v>
      </c>
      <c r="M110" s="58" t="s">
        <v>62</v>
      </c>
      <c r="N110" s="57">
        <v>6</v>
      </c>
      <c r="O110" s="65">
        <v>0</v>
      </c>
      <c r="P110" s="66">
        <v>1</v>
      </c>
    </row>
    <row r="111" spans="1:16" s="59" customFormat="1" ht="15.75" x14ac:dyDescent="0.25">
      <c r="A111" s="102" t="s">
        <v>176</v>
      </c>
      <c r="B111" s="103" t="s">
        <v>126</v>
      </c>
      <c r="C111" s="103" t="s">
        <v>58</v>
      </c>
      <c r="D111" s="103">
        <v>0</v>
      </c>
      <c r="E111" s="103" t="s">
        <v>59</v>
      </c>
      <c r="F111" s="103" t="s">
        <v>127</v>
      </c>
      <c r="G111" s="103" t="s">
        <v>194</v>
      </c>
      <c r="H111" s="105" t="s">
        <v>14</v>
      </c>
      <c r="I111" s="54">
        <v>600</v>
      </c>
      <c r="J111" s="55">
        <v>2018</v>
      </c>
      <c r="K111" s="106">
        <v>2016</v>
      </c>
      <c r="L111" s="57">
        <v>3</v>
      </c>
      <c r="M111" s="58" t="s">
        <v>62</v>
      </c>
      <c r="N111" s="57">
        <v>6</v>
      </c>
      <c r="O111" s="65">
        <v>0</v>
      </c>
      <c r="P111" s="66">
        <v>1</v>
      </c>
    </row>
    <row r="112" spans="1:16" s="59" customFormat="1" ht="15.75" x14ac:dyDescent="0.25">
      <c r="A112" s="102" t="s">
        <v>176</v>
      </c>
      <c r="B112" s="103" t="s">
        <v>126</v>
      </c>
      <c r="C112" s="103" t="s">
        <v>58</v>
      </c>
      <c r="D112" s="103">
        <v>0</v>
      </c>
      <c r="E112" s="103" t="s">
        <v>73</v>
      </c>
      <c r="F112" s="103" t="s">
        <v>127</v>
      </c>
      <c r="G112" s="103" t="s">
        <v>195</v>
      </c>
      <c r="H112" s="105" t="s">
        <v>14</v>
      </c>
      <c r="I112" s="54">
        <v>2000</v>
      </c>
      <c r="J112" s="55">
        <v>2018</v>
      </c>
      <c r="K112" s="106">
        <v>2016</v>
      </c>
      <c r="L112" s="57">
        <v>10</v>
      </c>
      <c r="M112" s="58" t="s">
        <v>62</v>
      </c>
      <c r="N112" s="57">
        <v>6</v>
      </c>
      <c r="O112" s="65">
        <v>0</v>
      </c>
      <c r="P112" s="66">
        <v>1</v>
      </c>
    </row>
    <row r="113" spans="1:16" s="59" customFormat="1" ht="15.75" x14ac:dyDescent="0.25">
      <c r="A113" s="102" t="s">
        <v>176</v>
      </c>
      <c r="B113" s="103" t="s">
        <v>87</v>
      </c>
      <c r="C113" s="103" t="s">
        <v>58</v>
      </c>
      <c r="D113" s="103">
        <v>0</v>
      </c>
      <c r="E113" s="103" t="s">
        <v>67</v>
      </c>
      <c r="F113" s="103" t="s">
        <v>106</v>
      </c>
      <c r="G113" s="103" t="s">
        <v>196</v>
      </c>
      <c r="H113" s="105" t="s">
        <v>14</v>
      </c>
      <c r="I113" s="54">
        <v>10574</v>
      </c>
      <c r="J113" s="55">
        <v>2018</v>
      </c>
      <c r="K113" s="106">
        <v>2018</v>
      </c>
      <c r="L113" s="57">
        <v>16</v>
      </c>
      <c r="M113" s="58" t="s">
        <v>62</v>
      </c>
      <c r="N113" s="57">
        <v>6</v>
      </c>
      <c r="O113" s="65">
        <v>0</v>
      </c>
      <c r="P113" s="66">
        <v>1</v>
      </c>
    </row>
    <row r="114" spans="1:16" s="59" customFormat="1" ht="15.75" x14ac:dyDescent="0.25">
      <c r="A114" s="102" t="s">
        <v>176</v>
      </c>
      <c r="B114" s="103" t="s">
        <v>197</v>
      </c>
      <c r="C114" s="103" t="s">
        <v>58</v>
      </c>
      <c r="D114" s="103">
        <v>0</v>
      </c>
      <c r="E114" s="103" t="s">
        <v>67</v>
      </c>
      <c r="F114" s="104" t="s">
        <v>198</v>
      </c>
      <c r="G114" s="103" t="s">
        <v>199</v>
      </c>
      <c r="H114" s="105" t="s">
        <v>200</v>
      </c>
      <c r="I114" s="54">
        <v>400</v>
      </c>
      <c r="J114" s="55">
        <v>2018</v>
      </c>
      <c r="K114" s="106">
        <v>2016</v>
      </c>
      <c r="L114" s="57">
        <v>1</v>
      </c>
      <c r="M114" s="58" t="s">
        <v>62</v>
      </c>
      <c r="N114" s="57">
        <v>6</v>
      </c>
      <c r="O114" s="65">
        <v>0</v>
      </c>
      <c r="P114" s="66">
        <v>1</v>
      </c>
    </row>
    <row r="115" spans="1:16" s="59" customFormat="1" ht="15.75" x14ac:dyDescent="0.25">
      <c r="A115" s="102" t="s">
        <v>201</v>
      </c>
      <c r="B115" s="103" t="s">
        <v>57</v>
      </c>
      <c r="C115" s="103" t="s">
        <v>58</v>
      </c>
      <c r="D115" s="103">
        <v>0</v>
      </c>
      <c r="E115" s="103" t="s">
        <v>59</v>
      </c>
      <c r="F115" s="104" t="s">
        <v>92</v>
      </c>
      <c r="G115" s="103" t="s">
        <v>202</v>
      </c>
      <c r="H115" s="105" t="s">
        <v>14</v>
      </c>
      <c r="I115" s="54">
        <v>36180</v>
      </c>
      <c r="J115" s="55">
        <v>2018</v>
      </c>
      <c r="K115" s="106">
        <v>2018</v>
      </c>
      <c r="L115" s="57">
        <v>139</v>
      </c>
      <c r="M115" s="58" t="s">
        <v>62</v>
      </c>
      <c r="N115" s="57">
        <v>7</v>
      </c>
      <c r="O115" s="65">
        <v>2169</v>
      </c>
      <c r="P115" s="66">
        <v>1</v>
      </c>
    </row>
    <row r="116" spans="1:16" s="59" customFormat="1" ht="15.75" x14ac:dyDescent="0.25">
      <c r="A116" s="102" t="s">
        <v>201</v>
      </c>
      <c r="B116" s="103" t="s">
        <v>57</v>
      </c>
      <c r="C116" s="103" t="s">
        <v>58</v>
      </c>
      <c r="D116" s="103">
        <v>0</v>
      </c>
      <c r="E116" s="103" t="s">
        <v>59</v>
      </c>
      <c r="F116" s="104" t="s">
        <v>92</v>
      </c>
      <c r="G116" s="103" t="s">
        <v>203</v>
      </c>
      <c r="H116" s="105" t="s">
        <v>14</v>
      </c>
      <c r="I116" s="54">
        <v>180</v>
      </c>
      <c r="J116" s="55">
        <v>2018</v>
      </c>
      <c r="K116" s="106">
        <v>2018</v>
      </c>
      <c r="L116" s="57">
        <v>1</v>
      </c>
      <c r="M116" s="58" t="s">
        <v>62</v>
      </c>
      <c r="N116" s="57">
        <v>7</v>
      </c>
      <c r="O116" s="65">
        <v>0</v>
      </c>
      <c r="P116" s="66">
        <v>1</v>
      </c>
    </row>
    <row r="117" spans="1:16" s="59" customFormat="1" ht="15.75" x14ac:dyDescent="0.25">
      <c r="A117" s="102" t="s">
        <v>201</v>
      </c>
      <c r="B117" s="103" t="s">
        <v>57</v>
      </c>
      <c r="C117" s="103" t="s">
        <v>58</v>
      </c>
      <c r="D117" s="103">
        <v>0</v>
      </c>
      <c r="E117" s="103" t="s">
        <v>63</v>
      </c>
      <c r="F117" s="103" t="s">
        <v>92</v>
      </c>
      <c r="G117" s="103" t="s">
        <v>204</v>
      </c>
      <c r="H117" s="105" t="s">
        <v>14</v>
      </c>
      <c r="I117" s="54">
        <v>86160</v>
      </c>
      <c r="J117" s="55">
        <v>2018</v>
      </c>
      <c r="K117" s="106">
        <v>2018</v>
      </c>
      <c r="L117" s="57">
        <v>320</v>
      </c>
      <c r="M117" s="58" t="s">
        <v>62</v>
      </c>
      <c r="N117" s="57">
        <v>7</v>
      </c>
      <c r="O117" s="65">
        <v>0</v>
      </c>
      <c r="P117" s="66">
        <v>1</v>
      </c>
    </row>
    <row r="118" spans="1:16" s="59" customFormat="1" ht="15.75" x14ac:dyDescent="0.25">
      <c r="A118" s="102" t="s">
        <v>201</v>
      </c>
      <c r="B118" s="103" t="s">
        <v>57</v>
      </c>
      <c r="C118" s="103" t="s">
        <v>58</v>
      </c>
      <c r="D118" s="103">
        <v>0</v>
      </c>
      <c r="E118" s="103" t="s">
        <v>63</v>
      </c>
      <c r="F118" s="103" t="s">
        <v>92</v>
      </c>
      <c r="G118" s="103" t="s">
        <v>205</v>
      </c>
      <c r="H118" s="105" t="s">
        <v>14</v>
      </c>
      <c r="I118" s="54">
        <v>3840</v>
      </c>
      <c r="J118" s="55">
        <v>2018</v>
      </c>
      <c r="K118" s="106">
        <v>2018</v>
      </c>
      <c r="L118" s="57">
        <v>14</v>
      </c>
      <c r="M118" s="58" t="s">
        <v>62</v>
      </c>
      <c r="N118" s="57">
        <v>7</v>
      </c>
      <c r="O118" s="65">
        <v>0</v>
      </c>
      <c r="P118" s="66">
        <v>1</v>
      </c>
    </row>
    <row r="119" spans="1:16" s="59" customFormat="1" ht="15.75" x14ac:dyDescent="0.25">
      <c r="A119" s="102" t="s">
        <v>201</v>
      </c>
      <c r="B119" s="103" t="s">
        <v>66</v>
      </c>
      <c r="C119" s="103" t="s">
        <v>58</v>
      </c>
      <c r="D119" s="103">
        <v>0</v>
      </c>
      <c r="E119" s="103" t="s">
        <v>63</v>
      </c>
      <c r="F119" s="103" t="s">
        <v>75</v>
      </c>
      <c r="G119" s="103" t="s">
        <v>206</v>
      </c>
      <c r="H119" s="105" t="s">
        <v>14</v>
      </c>
      <c r="I119" s="54">
        <v>95000</v>
      </c>
      <c r="J119" s="55">
        <v>2018</v>
      </c>
      <c r="K119" s="106">
        <v>2018</v>
      </c>
      <c r="L119" s="57">
        <v>237</v>
      </c>
      <c r="M119" s="58" t="s">
        <v>62</v>
      </c>
      <c r="N119" s="57">
        <v>7</v>
      </c>
      <c r="O119" s="65">
        <v>0</v>
      </c>
      <c r="P119" s="66">
        <v>1</v>
      </c>
    </row>
    <row r="120" spans="1:16" s="59" customFormat="1" ht="15.75" x14ac:dyDescent="0.25">
      <c r="A120" s="102" t="s">
        <v>201</v>
      </c>
      <c r="B120" s="103" t="s">
        <v>66</v>
      </c>
      <c r="C120" s="103" t="s">
        <v>58</v>
      </c>
      <c r="D120" s="103">
        <v>0</v>
      </c>
      <c r="E120" s="103" t="s">
        <v>67</v>
      </c>
      <c r="F120" s="104" t="s">
        <v>75</v>
      </c>
      <c r="G120" s="103" t="s">
        <v>207</v>
      </c>
      <c r="H120" s="105" t="s">
        <v>14</v>
      </c>
      <c r="I120" s="54">
        <v>398600</v>
      </c>
      <c r="J120" s="55">
        <v>2018</v>
      </c>
      <c r="K120" s="106">
        <v>2018</v>
      </c>
      <c r="L120" s="57">
        <v>1014</v>
      </c>
      <c r="M120" s="58" t="s">
        <v>62</v>
      </c>
      <c r="N120" s="57">
        <v>7</v>
      </c>
      <c r="O120" s="65">
        <v>0</v>
      </c>
      <c r="P120" s="66">
        <v>1</v>
      </c>
    </row>
    <row r="121" spans="1:16" s="59" customFormat="1" ht="15.75" x14ac:dyDescent="0.25">
      <c r="A121" s="102" t="s">
        <v>201</v>
      </c>
      <c r="B121" s="103" t="s">
        <v>66</v>
      </c>
      <c r="C121" s="103" t="s">
        <v>58</v>
      </c>
      <c r="D121" s="103">
        <v>0</v>
      </c>
      <c r="E121" s="103" t="s">
        <v>67</v>
      </c>
      <c r="F121" s="104" t="s">
        <v>75</v>
      </c>
      <c r="G121" s="103" t="s">
        <v>208</v>
      </c>
      <c r="H121" s="105" t="s">
        <v>14</v>
      </c>
      <c r="I121" s="54">
        <v>5200</v>
      </c>
      <c r="J121" s="55">
        <v>2018</v>
      </c>
      <c r="K121" s="106">
        <v>2018</v>
      </c>
      <c r="L121" s="57">
        <v>12</v>
      </c>
      <c r="M121" s="58" t="s">
        <v>62</v>
      </c>
      <c r="N121" s="57">
        <v>7</v>
      </c>
      <c r="O121" s="65">
        <v>0</v>
      </c>
      <c r="P121" s="66">
        <v>1</v>
      </c>
    </row>
    <row r="122" spans="1:16" s="59" customFormat="1" ht="15.75" x14ac:dyDescent="0.25">
      <c r="A122" s="102" t="s">
        <v>201</v>
      </c>
      <c r="B122" s="103" t="s">
        <v>66</v>
      </c>
      <c r="C122" s="103" t="s">
        <v>58</v>
      </c>
      <c r="D122" s="103">
        <v>0</v>
      </c>
      <c r="E122" s="103" t="s">
        <v>73</v>
      </c>
      <c r="F122" s="104" t="s">
        <v>75</v>
      </c>
      <c r="G122" s="103" t="s">
        <v>209</v>
      </c>
      <c r="H122" s="105" t="s">
        <v>14</v>
      </c>
      <c r="I122" s="54">
        <v>105700</v>
      </c>
      <c r="J122" s="55">
        <v>2018</v>
      </c>
      <c r="K122" s="106">
        <v>2018</v>
      </c>
      <c r="L122" s="57">
        <v>266</v>
      </c>
      <c r="M122" s="58" t="s">
        <v>62</v>
      </c>
      <c r="N122" s="57">
        <v>7</v>
      </c>
      <c r="O122" s="65">
        <v>0</v>
      </c>
      <c r="P122" s="66">
        <v>1</v>
      </c>
    </row>
    <row r="123" spans="1:16" s="59" customFormat="1" ht="15.75" x14ac:dyDescent="0.25">
      <c r="A123" s="102" t="s">
        <v>201</v>
      </c>
      <c r="B123" s="103" t="s">
        <v>66</v>
      </c>
      <c r="C123" s="103" t="s">
        <v>58</v>
      </c>
      <c r="D123" s="103">
        <v>0</v>
      </c>
      <c r="E123" s="103" t="s">
        <v>73</v>
      </c>
      <c r="F123" s="103" t="s">
        <v>75</v>
      </c>
      <c r="G123" s="103" t="s">
        <v>210</v>
      </c>
      <c r="H123" s="105" t="s">
        <v>14</v>
      </c>
      <c r="I123" s="54">
        <v>1200</v>
      </c>
      <c r="J123" s="55">
        <v>2018</v>
      </c>
      <c r="K123" s="106">
        <v>2018</v>
      </c>
      <c r="L123" s="57">
        <v>3</v>
      </c>
      <c r="M123" s="58" t="s">
        <v>62</v>
      </c>
      <c r="N123" s="57">
        <v>7</v>
      </c>
      <c r="O123" s="65">
        <v>0</v>
      </c>
      <c r="P123" s="66">
        <v>1</v>
      </c>
    </row>
    <row r="124" spans="1:16" s="59" customFormat="1" ht="15.75" x14ac:dyDescent="0.25">
      <c r="A124" s="102" t="s">
        <v>201</v>
      </c>
      <c r="B124" s="103" t="s">
        <v>66</v>
      </c>
      <c r="C124" s="103" t="s">
        <v>58</v>
      </c>
      <c r="D124" s="103">
        <v>0</v>
      </c>
      <c r="E124" s="103" t="s">
        <v>59</v>
      </c>
      <c r="F124" s="104" t="s">
        <v>75</v>
      </c>
      <c r="G124" s="103" t="s">
        <v>211</v>
      </c>
      <c r="H124" s="105" t="s">
        <v>14</v>
      </c>
      <c r="I124" s="54">
        <v>30700</v>
      </c>
      <c r="J124" s="55">
        <v>2018</v>
      </c>
      <c r="K124" s="106">
        <v>2018</v>
      </c>
      <c r="L124" s="57">
        <v>77</v>
      </c>
      <c r="M124" s="58" t="s">
        <v>62</v>
      </c>
      <c r="N124" s="57">
        <v>7</v>
      </c>
      <c r="O124" s="65">
        <v>0</v>
      </c>
      <c r="P124" s="66">
        <v>1</v>
      </c>
    </row>
    <row r="125" spans="1:16" s="59" customFormat="1" ht="15.75" x14ac:dyDescent="0.25">
      <c r="A125" s="102" t="s">
        <v>201</v>
      </c>
      <c r="B125" s="103" t="s">
        <v>66</v>
      </c>
      <c r="C125" s="103" t="s">
        <v>58</v>
      </c>
      <c r="D125" s="103">
        <v>0</v>
      </c>
      <c r="E125" s="103" t="s">
        <v>63</v>
      </c>
      <c r="F125" s="104" t="s">
        <v>75</v>
      </c>
      <c r="G125" s="103" t="s">
        <v>212</v>
      </c>
      <c r="H125" s="105" t="s">
        <v>14</v>
      </c>
      <c r="I125" s="54">
        <v>4400</v>
      </c>
      <c r="J125" s="55">
        <v>2018</v>
      </c>
      <c r="K125" s="106">
        <v>2018</v>
      </c>
      <c r="L125" s="57">
        <v>11</v>
      </c>
      <c r="M125" s="58" t="s">
        <v>62</v>
      </c>
      <c r="N125" s="57">
        <v>7</v>
      </c>
      <c r="O125" s="65">
        <v>0</v>
      </c>
      <c r="P125" s="66">
        <v>1</v>
      </c>
    </row>
    <row r="126" spans="1:16" s="59" customFormat="1" ht="15.75" x14ac:dyDescent="0.25">
      <c r="A126" s="102" t="s">
        <v>201</v>
      </c>
      <c r="B126" s="103" t="s">
        <v>81</v>
      </c>
      <c r="C126" s="103" t="s">
        <v>58</v>
      </c>
      <c r="D126" s="103">
        <v>0</v>
      </c>
      <c r="E126" s="103" t="s">
        <v>73</v>
      </c>
      <c r="F126" s="103" t="s">
        <v>103</v>
      </c>
      <c r="G126" s="103" t="s">
        <v>213</v>
      </c>
      <c r="H126" s="105" t="s">
        <v>14</v>
      </c>
      <c r="I126" s="54">
        <f>24500-70</f>
        <v>24430</v>
      </c>
      <c r="J126" s="55">
        <v>2018</v>
      </c>
      <c r="K126" s="106">
        <v>2018</v>
      </c>
      <c r="L126" s="57">
        <v>348</v>
      </c>
      <c r="M126" s="58" t="s">
        <v>62</v>
      </c>
      <c r="N126" s="57">
        <v>7</v>
      </c>
      <c r="O126" s="65">
        <v>0</v>
      </c>
      <c r="P126" s="66">
        <v>1</v>
      </c>
    </row>
    <row r="127" spans="1:16" s="59" customFormat="1" ht="15.75" x14ac:dyDescent="0.25">
      <c r="A127" s="102" t="s">
        <v>201</v>
      </c>
      <c r="B127" s="103" t="s">
        <v>81</v>
      </c>
      <c r="C127" s="103" t="s">
        <v>58</v>
      </c>
      <c r="D127" s="103">
        <v>0</v>
      </c>
      <c r="E127" s="103" t="s">
        <v>73</v>
      </c>
      <c r="F127" s="103" t="s">
        <v>103</v>
      </c>
      <c r="G127" s="103" t="s">
        <v>214</v>
      </c>
      <c r="H127" s="105" t="s">
        <v>14</v>
      </c>
      <c r="I127" s="54">
        <f>420-70</f>
        <v>350</v>
      </c>
      <c r="J127" s="55">
        <v>2018</v>
      </c>
      <c r="K127" s="106">
        <v>2018</v>
      </c>
      <c r="L127" s="57">
        <v>5</v>
      </c>
      <c r="M127" s="58" t="s">
        <v>62</v>
      </c>
      <c r="N127" s="57">
        <v>7</v>
      </c>
      <c r="O127" s="65">
        <v>0</v>
      </c>
      <c r="P127" s="66">
        <v>1</v>
      </c>
    </row>
    <row r="128" spans="1:16" s="59" customFormat="1" ht="15.75" x14ac:dyDescent="0.25">
      <c r="A128" s="102" t="s">
        <v>201</v>
      </c>
      <c r="B128" s="103" t="s">
        <v>122</v>
      </c>
      <c r="C128" s="103" t="s">
        <v>58</v>
      </c>
      <c r="D128" s="103">
        <v>0</v>
      </c>
      <c r="E128" s="103" t="s">
        <v>67</v>
      </c>
      <c r="F128" s="103" t="s">
        <v>125</v>
      </c>
      <c r="G128" s="103" t="s">
        <v>215</v>
      </c>
      <c r="H128" s="105" t="s">
        <v>14</v>
      </c>
      <c r="I128" s="54">
        <v>42420</v>
      </c>
      <c r="J128" s="55">
        <v>2018</v>
      </c>
      <c r="K128" s="106">
        <v>2018</v>
      </c>
      <c r="L128" s="57">
        <v>145</v>
      </c>
      <c r="M128" s="58" t="s">
        <v>62</v>
      </c>
      <c r="N128" s="57">
        <v>7</v>
      </c>
      <c r="O128" s="65">
        <v>0</v>
      </c>
      <c r="P128" s="66">
        <v>1</v>
      </c>
    </row>
    <row r="129" spans="1:16" s="59" customFormat="1" ht="15.75" x14ac:dyDescent="0.25">
      <c r="A129" s="102" t="s">
        <v>201</v>
      </c>
      <c r="B129" s="103" t="s">
        <v>122</v>
      </c>
      <c r="C129" s="103" t="s">
        <v>58</v>
      </c>
      <c r="D129" s="103">
        <v>0</v>
      </c>
      <c r="E129" s="103" t="s">
        <v>59</v>
      </c>
      <c r="F129" s="103" t="s">
        <v>125</v>
      </c>
      <c r="G129" s="103" t="s">
        <v>216</v>
      </c>
      <c r="H129" s="105" t="s">
        <v>14</v>
      </c>
      <c r="I129" s="54">
        <v>220</v>
      </c>
      <c r="J129" s="55">
        <v>2018</v>
      </c>
      <c r="K129" s="106">
        <v>2018</v>
      </c>
      <c r="L129" s="57">
        <v>1</v>
      </c>
      <c r="M129" s="58" t="s">
        <v>62</v>
      </c>
      <c r="N129" s="57">
        <v>7</v>
      </c>
      <c r="O129" s="65">
        <v>0</v>
      </c>
      <c r="P129" s="66">
        <v>1</v>
      </c>
    </row>
    <row r="130" spans="1:16" s="59" customFormat="1" ht="15.75" x14ac:dyDescent="0.25">
      <c r="A130" s="102" t="s">
        <v>201</v>
      </c>
      <c r="B130" s="103" t="s">
        <v>126</v>
      </c>
      <c r="C130" s="103" t="s">
        <v>58</v>
      </c>
      <c r="D130" s="103">
        <v>0</v>
      </c>
      <c r="E130" s="103" t="s">
        <v>63</v>
      </c>
      <c r="F130" s="103" t="s">
        <v>127</v>
      </c>
      <c r="G130" s="103" t="s">
        <v>217</v>
      </c>
      <c r="H130" s="105" t="s">
        <v>14</v>
      </c>
      <c r="I130" s="54">
        <v>600</v>
      </c>
      <c r="J130" s="55">
        <v>2018</v>
      </c>
      <c r="K130" s="106">
        <v>2016</v>
      </c>
      <c r="L130" s="57">
        <v>3</v>
      </c>
      <c r="M130" s="58" t="s">
        <v>62</v>
      </c>
      <c r="N130" s="57">
        <v>7</v>
      </c>
      <c r="O130" s="65">
        <v>0</v>
      </c>
      <c r="P130" s="66">
        <v>1</v>
      </c>
    </row>
    <row r="131" spans="1:16" s="59" customFormat="1" ht="15.75" x14ac:dyDescent="0.25">
      <c r="A131" s="102" t="s">
        <v>201</v>
      </c>
      <c r="B131" s="103" t="s">
        <v>126</v>
      </c>
      <c r="C131" s="103" t="s">
        <v>58</v>
      </c>
      <c r="D131" s="103">
        <v>0</v>
      </c>
      <c r="E131" s="103" t="s">
        <v>67</v>
      </c>
      <c r="F131" s="103" t="s">
        <v>127</v>
      </c>
      <c r="G131" s="103" t="s">
        <v>218</v>
      </c>
      <c r="H131" s="105" t="s">
        <v>14</v>
      </c>
      <c r="I131" s="54">
        <v>1600</v>
      </c>
      <c r="J131" s="55">
        <v>2018</v>
      </c>
      <c r="K131" s="106">
        <v>2016</v>
      </c>
      <c r="L131" s="57">
        <v>9</v>
      </c>
      <c r="M131" s="58" t="s">
        <v>62</v>
      </c>
      <c r="N131" s="57">
        <v>7</v>
      </c>
      <c r="O131" s="65">
        <v>0</v>
      </c>
      <c r="P131" s="66">
        <v>1</v>
      </c>
    </row>
    <row r="132" spans="1:16" s="59" customFormat="1" ht="15.75" x14ac:dyDescent="0.25">
      <c r="A132" s="102" t="s">
        <v>201</v>
      </c>
      <c r="B132" s="103" t="s">
        <v>126</v>
      </c>
      <c r="C132" s="103" t="s">
        <v>58</v>
      </c>
      <c r="D132" s="103">
        <v>0</v>
      </c>
      <c r="E132" s="103" t="s">
        <v>59</v>
      </c>
      <c r="F132" s="103" t="s">
        <v>127</v>
      </c>
      <c r="G132" s="103" t="s">
        <v>219</v>
      </c>
      <c r="H132" s="105" t="s">
        <v>14</v>
      </c>
      <c r="I132" s="54">
        <v>600</v>
      </c>
      <c r="J132" s="55">
        <v>2018</v>
      </c>
      <c r="K132" s="106">
        <v>2016</v>
      </c>
      <c r="L132" s="57">
        <v>3</v>
      </c>
      <c r="M132" s="58" t="s">
        <v>62</v>
      </c>
      <c r="N132" s="57">
        <v>7</v>
      </c>
      <c r="O132" s="65">
        <v>0</v>
      </c>
      <c r="P132" s="66">
        <v>1</v>
      </c>
    </row>
    <row r="133" spans="1:16" s="59" customFormat="1" ht="15.75" x14ac:dyDescent="0.25">
      <c r="A133" s="102" t="s">
        <v>201</v>
      </c>
      <c r="B133" s="103" t="s">
        <v>126</v>
      </c>
      <c r="C133" s="103" t="s">
        <v>58</v>
      </c>
      <c r="D133" s="103">
        <v>0</v>
      </c>
      <c r="E133" s="103" t="s">
        <v>73</v>
      </c>
      <c r="F133" s="103" t="s">
        <v>127</v>
      </c>
      <c r="G133" s="103" t="s">
        <v>220</v>
      </c>
      <c r="H133" s="105" t="s">
        <v>14</v>
      </c>
      <c r="I133" s="54">
        <v>1800</v>
      </c>
      <c r="J133" s="55">
        <v>2018</v>
      </c>
      <c r="K133" s="106">
        <v>2016</v>
      </c>
      <c r="L133" s="57">
        <v>9</v>
      </c>
      <c r="M133" s="58" t="s">
        <v>62</v>
      </c>
      <c r="N133" s="57">
        <v>7</v>
      </c>
      <c r="O133" s="65">
        <v>0</v>
      </c>
      <c r="P133" s="66">
        <v>1</v>
      </c>
    </row>
    <row r="134" spans="1:16" s="59" customFormat="1" ht="15.75" x14ac:dyDescent="0.25">
      <c r="A134" s="102" t="s">
        <v>201</v>
      </c>
      <c r="B134" s="103" t="s">
        <v>87</v>
      </c>
      <c r="C134" s="103" t="s">
        <v>58</v>
      </c>
      <c r="D134" s="103">
        <v>0</v>
      </c>
      <c r="E134" s="103" t="s">
        <v>67</v>
      </c>
      <c r="F134" s="103" t="s">
        <v>106</v>
      </c>
      <c r="G134" s="103" t="s">
        <v>221</v>
      </c>
      <c r="H134" s="105" t="s">
        <v>14</v>
      </c>
      <c r="I134" s="54">
        <v>10574</v>
      </c>
      <c r="J134" s="55">
        <v>2018</v>
      </c>
      <c r="K134" s="106">
        <v>2018</v>
      </c>
      <c r="L134" s="57">
        <v>17</v>
      </c>
      <c r="M134" s="58" t="s">
        <v>62</v>
      </c>
      <c r="N134" s="57">
        <v>7</v>
      </c>
      <c r="O134" s="65">
        <v>0</v>
      </c>
      <c r="P134" s="66">
        <v>1</v>
      </c>
    </row>
    <row r="135" spans="1:16" s="59" customFormat="1" ht="15.75" x14ac:dyDescent="0.25">
      <c r="A135" s="102" t="s">
        <v>201</v>
      </c>
      <c r="B135" s="103" t="s">
        <v>197</v>
      </c>
      <c r="C135" s="103" t="s">
        <v>58</v>
      </c>
      <c r="D135" s="103">
        <v>0</v>
      </c>
      <c r="E135" s="103" t="s">
        <v>67</v>
      </c>
      <c r="F135" s="104" t="s">
        <v>198</v>
      </c>
      <c r="G135" s="103" t="s">
        <v>222</v>
      </c>
      <c r="H135" s="105" t="s">
        <v>200</v>
      </c>
      <c r="I135" s="54">
        <v>400</v>
      </c>
      <c r="J135" s="55">
        <v>2018</v>
      </c>
      <c r="K135" s="106">
        <v>2016</v>
      </c>
      <c r="L135" s="57">
        <v>1</v>
      </c>
      <c r="M135" s="58" t="s">
        <v>62</v>
      </c>
      <c r="N135" s="57">
        <v>7</v>
      </c>
      <c r="O135" s="65">
        <v>0</v>
      </c>
      <c r="P135" s="66">
        <v>1</v>
      </c>
    </row>
    <row r="136" spans="1:16" s="59" customFormat="1" ht="15.75" x14ac:dyDescent="0.25">
      <c r="A136" s="102" t="s">
        <v>201</v>
      </c>
      <c r="B136" s="103" t="s">
        <v>66</v>
      </c>
      <c r="C136" s="103" t="s">
        <v>58</v>
      </c>
      <c r="D136" s="103">
        <v>0</v>
      </c>
      <c r="E136" s="103" t="s">
        <v>59</v>
      </c>
      <c r="F136" s="104" t="s">
        <v>75</v>
      </c>
      <c r="G136" s="103" t="s">
        <v>223</v>
      </c>
      <c r="H136" s="105" t="s">
        <v>14</v>
      </c>
      <c r="I136" s="54">
        <v>400</v>
      </c>
      <c r="J136" s="55">
        <v>2018</v>
      </c>
      <c r="K136" s="106">
        <v>2018</v>
      </c>
      <c r="L136" s="57">
        <v>1</v>
      </c>
      <c r="M136" s="58" t="s">
        <v>62</v>
      </c>
      <c r="N136" s="57">
        <v>7</v>
      </c>
      <c r="O136" s="65">
        <v>0</v>
      </c>
      <c r="P136" s="66">
        <v>1</v>
      </c>
    </row>
    <row r="137" spans="1:16" s="59" customFormat="1" ht="15.75" x14ac:dyDescent="0.25">
      <c r="A137" s="102" t="s">
        <v>224</v>
      </c>
      <c r="B137" s="103" t="s">
        <v>57</v>
      </c>
      <c r="C137" s="103" t="s">
        <v>58</v>
      </c>
      <c r="D137" s="103">
        <v>0</v>
      </c>
      <c r="E137" s="103" t="s">
        <v>59</v>
      </c>
      <c r="F137" s="104" t="s">
        <v>92</v>
      </c>
      <c r="G137" s="103" t="s">
        <v>225</v>
      </c>
      <c r="H137" s="105" t="s">
        <v>14</v>
      </c>
      <c r="I137" s="54">
        <v>39180</v>
      </c>
      <c r="J137" s="55">
        <v>2018</v>
      </c>
      <c r="K137" s="106">
        <v>2018</v>
      </c>
      <c r="L137" s="57">
        <v>143</v>
      </c>
      <c r="M137" s="58" t="s">
        <v>62</v>
      </c>
      <c r="N137" s="57">
        <v>8</v>
      </c>
      <c r="O137" s="65">
        <v>2320</v>
      </c>
      <c r="P137" s="66">
        <v>1</v>
      </c>
    </row>
    <row r="138" spans="1:16" s="59" customFormat="1" ht="15.75" x14ac:dyDescent="0.25">
      <c r="A138" s="102" t="s">
        <v>224</v>
      </c>
      <c r="B138" s="103" t="s">
        <v>57</v>
      </c>
      <c r="C138" s="103" t="s">
        <v>58</v>
      </c>
      <c r="D138" s="103">
        <v>0</v>
      </c>
      <c r="E138" s="103" t="s">
        <v>59</v>
      </c>
      <c r="F138" s="104" t="s">
        <v>92</v>
      </c>
      <c r="G138" s="103" t="s">
        <v>226</v>
      </c>
      <c r="H138" s="105" t="s">
        <v>14</v>
      </c>
      <c r="I138" s="54">
        <v>1800</v>
      </c>
      <c r="J138" s="55">
        <v>2018</v>
      </c>
      <c r="K138" s="106">
        <v>2018</v>
      </c>
      <c r="L138" s="57">
        <v>3</v>
      </c>
      <c r="M138" s="58" t="s">
        <v>62</v>
      </c>
      <c r="N138" s="57">
        <v>8</v>
      </c>
      <c r="O138" s="65">
        <v>0</v>
      </c>
      <c r="P138" s="66">
        <v>1</v>
      </c>
    </row>
    <row r="139" spans="1:16" s="59" customFormat="1" ht="15.75" x14ac:dyDescent="0.25">
      <c r="A139" s="102" t="s">
        <v>224</v>
      </c>
      <c r="B139" s="103" t="s">
        <v>57</v>
      </c>
      <c r="C139" s="103" t="s">
        <v>58</v>
      </c>
      <c r="D139" s="103">
        <v>0</v>
      </c>
      <c r="E139" s="103" t="s">
        <v>63</v>
      </c>
      <c r="F139" s="103" t="s">
        <v>92</v>
      </c>
      <c r="G139" s="103" t="s">
        <v>227</v>
      </c>
      <c r="H139" s="105" t="s">
        <v>14</v>
      </c>
      <c r="I139" s="54">
        <v>6720</v>
      </c>
      <c r="J139" s="55">
        <v>2018</v>
      </c>
      <c r="K139" s="106">
        <v>2018</v>
      </c>
      <c r="L139" s="57">
        <v>20</v>
      </c>
      <c r="M139" s="58" t="s">
        <v>62</v>
      </c>
      <c r="N139" s="57">
        <v>8</v>
      </c>
      <c r="O139" s="65">
        <v>0</v>
      </c>
      <c r="P139" s="66">
        <v>1</v>
      </c>
    </row>
    <row r="140" spans="1:16" s="59" customFormat="1" ht="15.75" x14ac:dyDescent="0.25">
      <c r="A140" s="102" t="s">
        <v>224</v>
      </c>
      <c r="B140" s="103" t="s">
        <v>57</v>
      </c>
      <c r="C140" s="103" t="s">
        <v>58</v>
      </c>
      <c r="D140" s="103">
        <v>0</v>
      </c>
      <c r="E140" s="103" t="s">
        <v>63</v>
      </c>
      <c r="F140" s="103" t="s">
        <v>92</v>
      </c>
      <c r="G140" s="103" t="s">
        <v>228</v>
      </c>
      <c r="H140" s="105" t="s">
        <v>14</v>
      </c>
      <c r="I140" s="54">
        <v>101640</v>
      </c>
      <c r="J140" s="55">
        <v>2018</v>
      </c>
      <c r="K140" s="106">
        <v>2018</v>
      </c>
      <c r="L140" s="57">
        <v>347</v>
      </c>
      <c r="M140" s="58" t="s">
        <v>62</v>
      </c>
      <c r="N140" s="57">
        <v>8</v>
      </c>
      <c r="O140" s="65">
        <v>0</v>
      </c>
      <c r="P140" s="66">
        <v>1</v>
      </c>
    </row>
    <row r="141" spans="1:16" s="59" customFormat="1" ht="15.75" x14ac:dyDescent="0.25">
      <c r="A141" s="102" t="s">
        <v>224</v>
      </c>
      <c r="B141" s="103" t="s">
        <v>66</v>
      </c>
      <c r="C141" s="103" t="s">
        <v>58</v>
      </c>
      <c r="D141" s="103">
        <v>0</v>
      </c>
      <c r="E141" s="103" t="s">
        <v>63</v>
      </c>
      <c r="F141" s="103" t="s">
        <v>75</v>
      </c>
      <c r="G141" s="103" t="s">
        <v>229</v>
      </c>
      <c r="H141" s="105" t="s">
        <v>14</v>
      </c>
      <c r="I141" s="54">
        <v>6800</v>
      </c>
      <c r="J141" s="55">
        <v>2018</v>
      </c>
      <c r="K141" s="106">
        <v>2018</v>
      </c>
      <c r="L141" s="57">
        <v>14</v>
      </c>
      <c r="M141" s="58" t="s">
        <v>62</v>
      </c>
      <c r="N141" s="57">
        <v>8</v>
      </c>
      <c r="O141" s="65">
        <v>0</v>
      </c>
      <c r="P141" s="66">
        <v>1</v>
      </c>
    </row>
    <row r="142" spans="1:16" s="59" customFormat="1" ht="15.75" x14ac:dyDescent="0.25">
      <c r="A142" s="102" t="s">
        <v>224</v>
      </c>
      <c r="B142" s="103" t="s">
        <v>66</v>
      </c>
      <c r="C142" s="103" t="s">
        <v>58</v>
      </c>
      <c r="D142" s="103">
        <v>0</v>
      </c>
      <c r="E142" s="103" t="s">
        <v>67</v>
      </c>
      <c r="F142" s="104" t="s">
        <v>75</v>
      </c>
      <c r="G142" s="103" t="s">
        <v>230</v>
      </c>
      <c r="H142" s="105" t="s">
        <v>14</v>
      </c>
      <c r="I142" s="54">
        <v>443100</v>
      </c>
      <c r="J142" s="55">
        <v>2018</v>
      </c>
      <c r="K142" s="106">
        <v>2018</v>
      </c>
      <c r="L142" s="57">
        <v>1056</v>
      </c>
      <c r="M142" s="58" t="s">
        <v>62</v>
      </c>
      <c r="N142" s="57">
        <v>8</v>
      </c>
      <c r="O142" s="65">
        <v>0</v>
      </c>
      <c r="P142" s="66">
        <v>1</v>
      </c>
    </row>
    <row r="143" spans="1:16" s="59" customFormat="1" ht="15.75" x14ac:dyDescent="0.25">
      <c r="A143" s="102" t="s">
        <v>224</v>
      </c>
      <c r="B143" s="103" t="s">
        <v>66</v>
      </c>
      <c r="C143" s="103" t="s">
        <v>58</v>
      </c>
      <c r="D143" s="103">
        <v>0</v>
      </c>
      <c r="E143" s="103" t="s">
        <v>67</v>
      </c>
      <c r="F143" s="104" t="s">
        <v>75</v>
      </c>
      <c r="G143" s="103" t="s">
        <v>231</v>
      </c>
      <c r="H143" s="105" t="s">
        <v>14</v>
      </c>
      <c r="I143" s="54">
        <v>17600</v>
      </c>
      <c r="J143" s="55">
        <v>2018</v>
      </c>
      <c r="K143" s="106">
        <v>2018</v>
      </c>
      <c r="L143" s="57">
        <v>27</v>
      </c>
      <c r="M143" s="58" t="s">
        <v>62</v>
      </c>
      <c r="N143" s="57">
        <v>8</v>
      </c>
      <c r="O143" s="65">
        <v>0</v>
      </c>
      <c r="P143" s="66">
        <v>1</v>
      </c>
    </row>
    <row r="144" spans="1:16" s="59" customFormat="1" ht="15.75" x14ac:dyDescent="0.25">
      <c r="A144" s="102" t="s">
        <v>224</v>
      </c>
      <c r="B144" s="103" t="s">
        <v>66</v>
      </c>
      <c r="C144" s="103" t="s">
        <v>58</v>
      </c>
      <c r="D144" s="103">
        <v>0</v>
      </c>
      <c r="E144" s="103" t="s">
        <v>73</v>
      </c>
      <c r="F144" s="104" t="s">
        <v>75</v>
      </c>
      <c r="G144" s="103" t="s">
        <v>232</v>
      </c>
      <c r="H144" s="105" t="s">
        <v>14</v>
      </c>
      <c r="I144" s="54">
        <v>116900</v>
      </c>
      <c r="J144" s="55">
        <v>2018</v>
      </c>
      <c r="K144" s="106">
        <v>2018</v>
      </c>
      <c r="L144" s="57">
        <v>294</v>
      </c>
      <c r="M144" s="58" t="s">
        <v>62</v>
      </c>
      <c r="N144" s="57">
        <v>8</v>
      </c>
      <c r="O144" s="65">
        <v>0</v>
      </c>
      <c r="P144" s="66">
        <v>1</v>
      </c>
    </row>
    <row r="145" spans="1:16" s="59" customFormat="1" ht="15.75" x14ac:dyDescent="0.25">
      <c r="A145" s="102" t="s">
        <v>224</v>
      </c>
      <c r="B145" s="103" t="s">
        <v>66</v>
      </c>
      <c r="C145" s="103" t="s">
        <v>58</v>
      </c>
      <c r="D145" s="103">
        <v>0</v>
      </c>
      <c r="E145" s="103" t="s">
        <v>73</v>
      </c>
      <c r="F145" s="103" t="s">
        <v>75</v>
      </c>
      <c r="G145" s="103" t="s">
        <v>233</v>
      </c>
      <c r="H145" s="105" t="s">
        <v>14</v>
      </c>
      <c r="I145" s="54">
        <v>1600</v>
      </c>
      <c r="J145" s="55">
        <v>2018</v>
      </c>
      <c r="K145" s="106">
        <v>2018</v>
      </c>
      <c r="L145" s="57">
        <v>4</v>
      </c>
      <c r="M145" s="58" t="s">
        <v>62</v>
      </c>
      <c r="N145" s="57">
        <v>8</v>
      </c>
      <c r="O145" s="65">
        <v>0</v>
      </c>
      <c r="P145" s="66">
        <v>1</v>
      </c>
    </row>
    <row r="146" spans="1:16" s="59" customFormat="1" ht="15.75" x14ac:dyDescent="0.25">
      <c r="A146" s="102" t="s">
        <v>224</v>
      </c>
      <c r="B146" s="103" t="s">
        <v>66</v>
      </c>
      <c r="C146" s="103" t="s">
        <v>58</v>
      </c>
      <c r="D146" s="103">
        <v>0</v>
      </c>
      <c r="E146" s="103" t="s">
        <v>59</v>
      </c>
      <c r="F146" s="104" t="s">
        <v>75</v>
      </c>
      <c r="G146" s="103" t="s">
        <v>234</v>
      </c>
      <c r="H146" s="105" t="s">
        <v>14</v>
      </c>
      <c r="I146" s="54">
        <v>33500</v>
      </c>
      <c r="J146" s="55">
        <v>2018</v>
      </c>
      <c r="K146" s="106">
        <v>2018</v>
      </c>
      <c r="L146" s="57">
        <v>80</v>
      </c>
      <c r="M146" s="58" t="s">
        <v>62</v>
      </c>
      <c r="N146" s="57">
        <v>8</v>
      </c>
      <c r="O146" s="65">
        <v>0</v>
      </c>
      <c r="P146" s="66">
        <v>1</v>
      </c>
    </row>
    <row r="147" spans="1:16" s="59" customFormat="1" ht="15.75" x14ac:dyDescent="0.25">
      <c r="A147" s="102" t="s">
        <v>224</v>
      </c>
      <c r="B147" s="103" t="s">
        <v>66</v>
      </c>
      <c r="C147" s="103" t="s">
        <v>58</v>
      </c>
      <c r="D147" s="103">
        <v>0</v>
      </c>
      <c r="E147" s="103" t="s">
        <v>63</v>
      </c>
      <c r="F147" s="104" t="s">
        <v>75</v>
      </c>
      <c r="G147" s="103" t="s">
        <v>235</v>
      </c>
      <c r="H147" s="105" t="s">
        <v>14</v>
      </c>
      <c r="I147" s="54">
        <v>113800</v>
      </c>
      <c r="J147" s="55">
        <v>2018</v>
      </c>
      <c r="K147" s="106">
        <v>2018</v>
      </c>
      <c r="L147" s="57">
        <v>261</v>
      </c>
      <c r="M147" s="58" t="s">
        <v>62</v>
      </c>
      <c r="N147" s="57">
        <v>8</v>
      </c>
      <c r="O147" s="65">
        <v>0</v>
      </c>
      <c r="P147" s="66">
        <v>1</v>
      </c>
    </row>
    <row r="148" spans="1:16" s="59" customFormat="1" ht="15.75" x14ac:dyDescent="0.25">
      <c r="A148" s="102" t="s">
        <v>224</v>
      </c>
      <c r="B148" s="103" t="s">
        <v>81</v>
      </c>
      <c r="C148" s="103" t="s">
        <v>58</v>
      </c>
      <c r="D148" s="103">
        <v>0</v>
      </c>
      <c r="E148" s="103" t="s">
        <v>73</v>
      </c>
      <c r="F148" s="103" t="s">
        <v>103</v>
      </c>
      <c r="G148" s="103" t="s">
        <v>236</v>
      </c>
      <c r="H148" s="105" t="s">
        <v>14</v>
      </c>
      <c r="I148" s="54">
        <v>26460</v>
      </c>
      <c r="J148" s="55">
        <v>2018</v>
      </c>
      <c r="K148" s="106">
        <v>2018</v>
      </c>
      <c r="L148" s="57">
        <v>378</v>
      </c>
      <c r="M148" s="58" t="s">
        <v>62</v>
      </c>
      <c r="N148" s="57">
        <v>8</v>
      </c>
      <c r="O148" s="65">
        <v>0</v>
      </c>
      <c r="P148" s="66">
        <v>1</v>
      </c>
    </row>
    <row r="149" spans="1:16" s="59" customFormat="1" ht="15.75" x14ac:dyDescent="0.25">
      <c r="A149" s="102" t="s">
        <v>224</v>
      </c>
      <c r="B149" s="103" t="s">
        <v>81</v>
      </c>
      <c r="C149" s="103" t="s">
        <v>58</v>
      </c>
      <c r="D149" s="103">
        <v>0</v>
      </c>
      <c r="E149" s="103" t="s">
        <v>73</v>
      </c>
      <c r="F149" s="103" t="s">
        <v>103</v>
      </c>
      <c r="G149" s="103" t="s">
        <v>237</v>
      </c>
      <c r="H149" s="105" t="s">
        <v>14</v>
      </c>
      <c r="I149" s="54">
        <v>700</v>
      </c>
      <c r="J149" s="55">
        <v>2018</v>
      </c>
      <c r="K149" s="106">
        <v>2018</v>
      </c>
      <c r="L149" s="57">
        <v>10</v>
      </c>
      <c r="M149" s="58" t="s">
        <v>62</v>
      </c>
      <c r="N149" s="57">
        <v>8</v>
      </c>
      <c r="O149" s="65">
        <v>0</v>
      </c>
      <c r="P149" s="66">
        <v>1</v>
      </c>
    </row>
    <row r="150" spans="1:16" s="59" customFormat="1" ht="15.75" x14ac:dyDescent="0.25">
      <c r="A150" s="102" t="s">
        <v>224</v>
      </c>
      <c r="B150" s="103" t="s">
        <v>122</v>
      </c>
      <c r="C150" s="103" t="s">
        <v>58</v>
      </c>
      <c r="D150" s="103">
        <v>0</v>
      </c>
      <c r="E150" s="103" t="s">
        <v>59</v>
      </c>
      <c r="F150" s="103" t="s">
        <v>125</v>
      </c>
      <c r="G150" s="103" t="s">
        <v>238</v>
      </c>
      <c r="H150" s="105" t="s">
        <v>14</v>
      </c>
      <c r="I150" s="54">
        <v>220</v>
      </c>
      <c r="J150" s="55">
        <v>2018</v>
      </c>
      <c r="K150" s="106">
        <v>2018</v>
      </c>
      <c r="L150" s="57">
        <v>1</v>
      </c>
      <c r="M150" s="58" t="s">
        <v>62</v>
      </c>
      <c r="N150" s="57">
        <v>8</v>
      </c>
      <c r="O150" s="65">
        <v>0</v>
      </c>
      <c r="P150" s="66">
        <v>1</v>
      </c>
    </row>
    <row r="151" spans="1:16" s="59" customFormat="1" ht="15.75" x14ac:dyDescent="0.25">
      <c r="A151" s="102" t="s">
        <v>224</v>
      </c>
      <c r="B151" s="103" t="s">
        <v>122</v>
      </c>
      <c r="C151" s="103" t="s">
        <v>58</v>
      </c>
      <c r="D151" s="103">
        <v>0</v>
      </c>
      <c r="E151" s="103" t="s">
        <v>67</v>
      </c>
      <c r="F151" s="103" t="s">
        <v>125</v>
      </c>
      <c r="G151" s="103" t="s">
        <v>239</v>
      </c>
      <c r="H151" s="105" t="s">
        <v>14</v>
      </c>
      <c r="I151" s="54">
        <v>600</v>
      </c>
      <c r="J151" s="55">
        <v>2018</v>
      </c>
      <c r="K151" s="106">
        <v>2018</v>
      </c>
      <c r="L151" s="57">
        <v>3</v>
      </c>
      <c r="M151" s="58" t="s">
        <v>62</v>
      </c>
      <c r="N151" s="57">
        <v>8</v>
      </c>
      <c r="O151" s="65">
        <v>0</v>
      </c>
      <c r="P151" s="66">
        <v>1</v>
      </c>
    </row>
    <row r="152" spans="1:16" s="59" customFormat="1" ht="15.75" x14ac:dyDescent="0.25">
      <c r="A152" s="102" t="s">
        <v>224</v>
      </c>
      <c r="B152" s="103" t="s">
        <v>122</v>
      </c>
      <c r="C152" s="103" t="s">
        <v>58</v>
      </c>
      <c r="D152" s="103">
        <v>0</v>
      </c>
      <c r="E152" s="103" t="s">
        <v>67</v>
      </c>
      <c r="F152" s="103" t="s">
        <v>125</v>
      </c>
      <c r="G152" s="103" t="s">
        <v>240</v>
      </c>
      <c r="H152" s="105" t="s">
        <v>14</v>
      </c>
      <c r="I152" s="54">
        <v>440</v>
      </c>
      <c r="J152" s="55">
        <v>2018</v>
      </c>
      <c r="K152" s="106">
        <v>2018</v>
      </c>
      <c r="L152" s="57">
        <v>1</v>
      </c>
      <c r="M152" s="58" t="s">
        <v>62</v>
      </c>
      <c r="N152" s="57">
        <v>8</v>
      </c>
      <c r="O152" s="65">
        <v>0</v>
      </c>
      <c r="P152" s="66">
        <v>1</v>
      </c>
    </row>
    <row r="153" spans="1:16" s="59" customFormat="1" ht="15.75" x14ac:dyDescent="0.25">
      <c r="A153" s="102" t="s">
        <v>224</v>
      </c>
      <c r="B153" s="103" t="s">
        <v>126</v>
      </c>
      <c r="C153" s="103" t="s">
        <v>58</v>
      </c>
      <c r="D153" s="103">
        <v>0</v>
      </c>
      <c r="E153" s="103" t="s">
        <v>63</v>
      </c>
      <c r="F153" s="103" t="s">
        <v>127</v>
      </c>
      <c r="G153" s="103" t="s">
        <v>241</v>
      </c>
      <c r="H153" s="105" t="s">
        <v>14</v>
      </c>
      <c r="I153" s="54">
        <v>600</v>
      </c>
      <c r="J153" s="55">
        <v>2018</v>
      </c>
      <c r="K153" s="106">
        <v>2016</v>
      </c>
      <c r="L153" s="57">
        <v>3</v>
      </c>
      <c r="M153" s="58" t="s">
        <v>62</v>
      </c>
      <c r="N153" s="57">
        <v>8</v>
      </c>
      <c r="O153" s="65">
        <v>0</v>
      </c>
      <c r="P153" s="66">
        <v>1</v>
      </c>
    </row>
    <row r="154" spans="1:16" s="59" customFormat="1" ht="15.75" x14ac:dyDescent="0.25">
      <c r="A154" s="102" t="s">
        <v>224</v>
      </c>
      <c r="B154" s="103" t="s">
        <v>126</v>
      </c>
      <c r="C154" s="103" t="s">
        <v>58</v>
      </c>
      <c r="D154" s="103">
        <v>0</v>
      </c>
      <c r="E154" s="103" t="s">
        <v>63</v>
      </c>
      <c r="F154" s="103" t="s">
        <v>127</v>
      </c>
      <c r="G154" s="103" t="s">
        <v>242</v>
      </c>
      <c r="H154" s="105" t="s">
        <v>14</v>
      </c>
      <c r="I154" s="54">
        <v>400</v>
      </c>
      <c r="J154" s="55">
        <v>2018</v>
      </c>
      <c r="K154" s="106">
        <v>2016</v>
      </c>
      <c r="L154" s="57">
        <v>1</v>
      </c>
      <c r="M154" s="58" t="s">
        <v>62</v>
      </c>
      <c r="N154" s="57">
        <v>8</v>
      </c>
      <c r="O154" s="65">
        <v>0</v>
      </c>
      <c r="P154" s="66">
        <v>1</v>
      </c>
    </row>
    <row r="155" spans="1:16" s="59" customFormat="1" ht="15.75" x14ac:dyDescent="0.25">
      <c r="A155" s="102" t="s">
        <v>224</v>
      </c>
      <c r="B155" s="103" t="s">
        <v>126</v>
      </c>
      <c r="C155" s="103" t="s">
        <v>58</v>
      </c>
      <c r="D155" s="103">
        <v>0</v>
      </c>
      <c r="E155" s="103" t="s">
        <v>59</v>
      </c>
      <c r="F155" s="103" t="s">
        <v>127</v>
      </c>
      <c r="G155" s="103" t="s">
        <v>243</v>
      </c>
      <c r="H155" s="105" t="s">
        <v>14</v>
      </c>
      <c r="I155" s="54">
        <v>3200</v>
      </c>
      <c r="J155" s="55">
        <v>2018</v>
      </c>
      <c r="K155" s="106">
        <v>2016</v>
      </c>
      <c r="L155" s="57">
        <v>12</v>
      </c>
      <c r="M155" s="58" t="s">
        <v>62</v>
      </c>
      <c r="N155" s="57">
        <v>8</v>
      </c>
      <c r="O155" s="65">
        <v>0</v>
      </c>
      <c r="P155" s="66">
        <v>1</v>
      </c>
    </row>
    <row r="156" spans="1:16" s="59" customFormat="1" ht="15.75" x14ac:dyDescent="0.25">
      <c r="A156" s="102" t="s">
        <v>224</v>
      </c>
      <c r="B156" s="103" t="s">
        <v>126</v>
      </c>
      <c r="C156" s="103" t="s">
        <v>58</v>
      </c>
      <c r="D156" s="103">
        <v>0</v>
      </c>
      <c r="E156" s="103" t="s">
        <v>59</v>
      </c>
      <c r="F156" s="103" t="s">
        <v>127</v>
      </c>
      <c r="G156" s="103" t="s">
        <v>239</v>
      </c>
      <c r="H156" s="105" t="s">
        <v>14</v>
      </c>
      <c r="I156" s="54">
        <v>600</v>
      </c>
      <c r="J156" s="55">
        <v>2018</v>
      </c>
      <c r="K156" s="106">
        <v>2016</v>
      </c>
      <c r="L156" s="57">
        <v>3</v>
      </c>
      <c r="M156" s="58" t="s">
        <v>62</v>
      </c>
      <c r="N156" s="57">
        <v>8</v>
      </c>
      <c r="O156" s="65">
        <v>0</v>
      </c>
      <c r="P156" s="66">
        <v>1</v>
      </c>
    </row>
    <row r="157" spans="1:16" s="59" customFormat="1" ht="15.75" x14ac:dyDescent="0.25">
      <c r="A157" s="102" t="s">
        <v>224</v>
      </c>
      <c r="B157" s="103" t="s">
        <v>126</v>
      </c>
      <c r="C157" s="103" t="s">
        <v>58</v>
      </c>
      <c r="D157" s="103">
        <v>0</v>
      </c>
      <c r="E157" s="103" t="s">
        <v>73</v>
      </c>
      <c r="F157" s="103" t="s">
        <v>127</v>
      </c>
      <c r="G157" s="103" t="s">
        <v>244</v>
      </c>
      <c r="H157" s="105" t="s">
        <v>14</v>
      </c>
      <c r="I157" s="54">
        <v>2000</v>
      </c>
      <c r="J157" s="55">
        <v>2018</v>
      </c>
      <c r="K157" s="106">
        <v>2016</v>
      </c>
      <c r="L157" s="57">
        <v>10</v>
      </c>
      <c r="M157" s="58" t="s">
        <v>62</v>
      </c>
      <c r="N157" s="57">
        <v>8</v>
      </c>
      <c r="O157" s="65">
        <v>0</v>
      </c>
      <c r="P157" s="66">
        <v>1</v>
      </c>
    </row>
    <row r="158" spans="1:16" s="59" customFormat="1" ht="15.75" x14ac:dyDescent="0.25">
      <c r="A158" s="102" t="s">
        <v>224</v>
      </c>
      <c r="B158" s="103" t="s">
        <v>87</v>
      </c>
      <c r="C158" s="103" t="s">
        <v>58</v>
      </c>
      <c r="D158" s="103">
        <v>0</v>
      </c>
      <c r="E158" s="103" t="s">
        <v>67</v>
      </c>
      <c r="F158" s="103" t="s">
        <v>106</v>
      </c>
      <c r="G158" s="103" t="s">
        <v>245</v>
      </c>
      <c r="H158" s="105" t="s">
        <v>14</v>
      </c>
      <c r="I158" s="54">
        <v>9330</v>
      </c>
      <c r="J158" s="55">
        <v>2018</v>
      </c>
      <c r="K158" s="106">
        <v>2018</v>
      </c>
      <c r="L158" s="57">
        <v>15</v>
      </c>
      <c r="M158" s="58" t="s">
        <v>62</v>
      </c>
      <c r="N158" s="57">
        <v>8</v>
      </c>
      <c r="O158" s="65">
        <v>0</v>
      </c>
      <c r="P158" s="66">
        <v>1</v>
      </c>
    </row>
    <row r="159" spans="1:16" s="59" customFormat="1" ht="15.75" x14ac:dyDescent="0.25">
      <c r="A159" s="102" t="s">
        <v>224</v>
      </c>
      <c r="B159" s="103" t="s">
        <v>197</v>
      </c>
      <c r="C159" s="103" t="s">
        <v>58</v>
      </c>
      <c r="D159" s="103">
        <v>0</v>
      </c>
      <c r="E159" s="103" t="s">
        <v>67</v>
      </c>
      <c r="F159" s="103" t="s">
        <v>246</v>
      </c>
      <c r="G159" s="104" t="s">
        <v>247</v>
      </c>
      <c r="H159" s="105" t="s">
        <v>200</v>
      </c>
      <c r="I159" s="54">
        <v>4000</v>
      </c>
      <c r="J159" s="55">
        <v>2018</v>
      </c>
      <c r="K159" s="106">
        <v>2014</v>
      </c>
      <c r="L159" s="57">
        <v>5</v>
      </c>
      <c r="M159" s="58" t="s">
        <v>62</v>
      </c>
      <c r="N159" s="57">
        <v>8</v>
      </c>
      <c r="O159" s="65">
        <v>0</v>
      </c>
      <c r="P159" s="66">
        <v>1</v>
      </c>
    </row>
    <row r="160" spans="1:16" s="59" customFormat="1" ht="15.75" x14ac:dyDescent="0.25">
      <c r="A160" s="102" t="s">
        <v>224</v>
      </c>
      <c r="B160" s="103" t="s">
        <v>197</v>
      </c>
      <c r="C160" s="103" t="s">
        <v>58</v>
      </c>
      <c r="D160" s="103">
        <v>0</v>
      </c>
      <c r="E160" s="103" t="s">
        <v>67</v>
      </c>
      <c r="F160" s="103" t="s">
        <v>246</v>
      </c>
      <c r="G160" s="104" t="s">
        <v>248</v>
      </c>
      <c r="H160" s="105" t="s">
        <v>200</v>
      </c>
      <c r="I160" s="54">
        <v>800</v>
      </c>
      <c r="J160" s="55">
        <v>2018</v>
      </c>
      <c r="K160" s="106">
        <v>2014</v>
      </c>
      <c r="L160" s="57">
        <v>1</v>
      </c>
      <c r="M160" s="58" t="s">
        <v>62</v>
      </c>
      <c r="N160" s="57">
        <v>8</v>
      </c>
      <c r="O160" s="65">
        <v>0</v>
      </c>
      <c r="P160" s="66">
        <v>1</v>
      </c>
    </row>
    <row r="161" spans="1:16" s="59" customFormat="1" ht="15.75" x14ac:dyDescent="0.25">
      <c r="A161" s="102" t="s">
        <v>224</v>
      </c>
      <c r="B161" s="103" t="s">
        <v>197</v>
      </c>
      <c r="C161" s="103" t="s">
        <v>58</v>
      </c>
      <c r="D161" s="103">
        <v>0</v>
      </c>
      <c r="E161" s="103" t="s">
        <v>73</v>
      </c>
      <c r="F161" s="103" t="s">
        <v>246</v>
      </c>
      <c r="G161" s="104" t="s">
        <v>249</v>
      </c>
      <c r="H161" s="105" t="s">
        <v>200</v>
      </c>
      <c r="I161" s="54">
        <v>1600</v>
      </c>
      <c r="J161" s="55">
        <v>2018</v>
      </c>
      <c r="K161" s="106">
        <v>2014</v>
      </c>
      <c r="L161" s="57">
        <v>4</v>
      </c>
      <c r="M161" s="58" t="s">
        <v>62</v>
      </c>
      <c r="N161" s="57">
        <v>8</v>
      </c>
      <c r="O161" s="65">
        <v>0</v>
      </c>
      <c r="P161" s="66">
        <v>1</v>
      </c>
    </row>
    <row r="162" spans="1:16" s="59" customFormat="1" ht="15.75" x14ac:dyDescent="0.25">
      <c r="A162" s="102" t="s">
        <v>224</v>
      </c>
      <c r="B162" s="103" t="s">
        <v>66</v>
      </c>
      <c r="C162" s="103" t="s">
        <v>58</v>
      </c>
      <c r="D162" s="103">
        <v>0</v>
      </c>
      <c r="E162" s="103" t="s">
        <v>59</v>
      </c>
      <c r="F162" s="104" t="s">
        <v>75</v>
      </c>
      <c r="G162" s="103" t="s">
        <v>250</v>
      </c>
      <c r="H162" s="105" t="s">
        <v>14</v>
      </c>
      <c r="I162" s="54">
        <v>1600</v>
      </c>
      <c r="J162" s="55">
        <v>2018</v>
      </c>
      <c r="K162" s="106">
        <v>2018</v>
      </c>
      <c r="L162" s="57">
        <v>2</v>
      </c>
      <c r="M162" s="58" t="s">
        <v>62</v>
      </c>
      <c r="N162" s="57">
        <v>8</v>
      </c>
      <c r="O162" s="65">
        <v>0</v>
      </c>
      <c r="P162" s="66">
        <v>1</v>
      </c>
    </row>
    <row r="163" spans="1:16" s="59" customFormat="1" ht="15.75" x14ac:dyDescent="0.25">
      <c r="A163" s="102" t="s">
        <v>251</v>
      </c>
      <c r="B163" s="103" t="s">
        <v>57</v>
      </c>
      <c r="C163" s="103" t="s">
        <v>58</v>
      </c>
      <c r="D163" s="103">
        <v>0</v>
      </c>
      <c r="E163" s="103" t="s">
        <v>59</v>
      </c>
      <c r="F163" s="104" t="s">
        <v>92</v>
      </c>
      <c r="G163" s="103" t="s">
        <v>252</v>
      </c>
      <c r="H163" s="105" t="s">
        <v>14</v>
      </c>
      <c r="I163" s="54">
        <f>35280-180</f>
        <v>35100</v>
      </c>
      <c r="J163" s="55">
        <v>2018</v>
      </c>
      <c r="K163" s="106">
        <v>2018</v>
      </c>
      <c r="L163" s="57">
        <v>133</v>
      </c>
      <c r="M163" s="58" t="s">
        <v>62</v>
      </c>
      <c r="N163" s="57">
        <v>9</v>
      </c>
      <c r="O163" s="65">
        <v>2293</v>
      </c>
      <c r="P163" s="66">
        <v>1</v>
      </c>
    </row>
    <row r="164" spans="1:16" s="59" customFormat="1" ht="15.75" x14ac:dyDescent="0.25">
      <c r="A164" s="102" t="s">
        <v>251</v>
      </c>
      <c r="B164" s="103" t="s">
        <v>57</v>
      </c>
      <c r="C164" s="103" t="s">
        <v>58</v>
      </c>
      <c r="D164" s="103">
        <v>0</v>
      </c>
      <c r="E164" s="103" t="s">
        <v>63</v>
      </c>
      <c r="F164" s="103" t="s">
        <v>92</v>
      </c>
      <c r="G164" s="103" t="s">
        <v>253</v>
      </c>
      <c r="H164" s="105" t="s">
        <v>14</v>
      </c>
      <c r="I164" s="54">
        <v>90480</v>
      </c>
      <c r="J164" s="55">
        <v>2018</v>
      </c>
      <c r="K164" s="106">
        <v>2018</v>
      </c>
      <c r="L164" s="57">
        <v>334</v>
      </c>
      <c r="M164" s="58" t="s">
        <v>62</v>
      </c>
      <c r="N164" s="57">
        <v>9</v>
      </c>
      <c r="O164" s="65">
        <v>0</v>
      </c>
      <c r="P164" s="66">
        <v>1</v>
      </c>
    </row>
    <row r="165" spans="1:16" s="59" customFormat="1" ht="15.75" x14ac:dyDescent="0.25">
      <c r="A165" s="102" t="s">
        <v>251</v>
      </c>
      <c r="B165" s="103" t="s">
        <v>57</v>
      </c>
      <c r="C165" s="103" t="s">
        <v>58</v>
      </c>
      <c r="D165" s="103">
        <v>0</v>
      </c>
      <c r="E165" s="103" t="s">
        <v>63</v>
      </c>
      <c r="F165" s="103" t="s">
        <v>92</v>
      </c>
      <c r="G165" s="103" t="s">
        <v>254</v>
      </c>
      <c r="H165" s="105" t="s">
        <v>14</v>
      </c>
      <c r="I165" s="54">
        <v>4620</v>
      </c>
      <c r="J165" s="55">
        <v>2018</v>
      </c>
      <c r="K165" s="106">
        <v>2018</v>
      </c>
      <c r="L165" s="57">
        <v>17</v>
      </c>
      <c r="M165" s="58" t="s">
        <v>62</v>
      </c>
      <c r="N165" s="57">
        <v>9</v>
      </c>
      <c r="O165" s="65">
        <v>0</v>
      </c>
      <c r="P165" s="66">
        <v>1</v>
      </c>
    </row>
    <row r="166" spans="1:16" s="59" customFormat="1" ht="15.75" x14ac:dyDescent="0.25">
      <c r="A166" s="102" t="s">
        <v>251</v>
      </c>
      <c r="B166" s="103" t="s">
        <v>66</v>
      </c>
      <c r="C166" s="103" t="s">
        <v>58</v>
      </c>
      <c r="D166" s="103">
        <v>0</v>
      </c>
      <c r="E166" s="103" t="s">
        <v>63</v>
      </c>
      <c r="F166" s="103" t="s">
        <v>75</v>
      </c>
      <c r="G166" s="103" t="s">
        <v>255</v>
      </c>
      <c r="H166" s="105" t="s">
        <v>14</v>
      </c>
      <c r="I166" s="54">
        <v>100600</v>
      </c>
      <c r="J166" s="55">
        <v>2018</v>
      </c>
      <c r="K166" s="106">
        <v>2018</v>
      </c>
      <c r="L166" s="57">
        <v>252</v>
      </c>
      <c r="M166" s="58" t="s">
        <v>62</v>
      </c>
      <c r="N166" s="57">
        <v>9</v>
      </c>
      <c r="O166" s="65">
        <v>0</v>
      </c>
      <c r="P166" s="66">
        <v>1</v>
      </c>
    </row>
    <row r="167" spans="1:16" s="59" customFormat="1" ht="15.75" x14ac:dyDescent="0.25">
      <c r="A167" s="102" t="s">
        <v>251</v>
      </c>
      <c r="B167" s="103" t="s">
        <v>66</v>
      </c>
      <c r="C167" s="103" t="s">
        <v>58</v>
      </c>
      <c r="D167" s="103">
        <v>0</v>
      </c>
      <c r="E167" s="103" t="s">
        <v>63</v>
      </c>
      <c r="F167" s="103" t="s">
        <v>75</v>
      </c>
      <c r="G167" s="110" t="s">
        <v>256</v>
      </c>
      <c r="H167" s="105" t="s">
        <v>14</v>
      </c>
      <c r="I167" s="54">
        <v>5200</v>
      </c>
      <c r="J167" s="55">
        <v>2018</v>
      </c>
      <c r="K167" s="106">
        <v>2018</v>
      </c>
      <c r="L167" s="57">
        <v>13</v>
      </c>
      <c r="M167" s="58" t="s">
        <v>62</v>
      </c>
      <c r="N167" s="57">
        <v>9</v>
      </c>
      <c r="O167" s="65">
        <v>0</v>
      </c>
      <c r="P167" s="66">
        <v>1</v>
      </c>
    </row>
    <row r="168" spans="1:16" s="59" customFormat="1" ht="15.75" x14ac:dyDescent="0.25">
      <c r="A168" s="102" t="s">
        <v>251</v>
      </c>
      <c r="B168" s="103" t="s">
        <v>66</v>
      </c>
      <c r="C168" s="103" t="s">
        <v>58</v>
      </c>
      <c r="D168" s="103">
        <v>0</v>
      </c>
      <c r="E168" s="103" t="s">
        <v>67</v>
      </c>
      <c r="F168" s="104" t="s">
        <v>75</v>
      </c>
      <c r="G168" s="103" t="s">
        <v>257</v>
      </c>
      <c r="H168" s="105" t="s">
        <v>14</v>
      </c>
      <c r="I168" s="54">
        <v>398900</v>
      </c>
      <c r="J168" s="55">
        <v>2018</v>
      </c>
      <c r="K168" s="106">
        <v>2018</v>
      </c>
      <c r="L168" s="57">
        <v>1013</v>
      </c>
      <c r="M168" s="58" t="s">
        <v>62</v>
      </c>
      <c r="N168" s="57">
        <v>9</v>
      </c>
      <c r="O168" s="65">
        <v>0</v>
      </c>
      <c r="P168" s="66">
        <v>1</v>
      </c>
    </row>
    <row r="169" spans="1:16" s="59" customFormat="1" ht="15.75" x14ac:dyDescent="0.25">
      <c r="A169" s="102" t="s">
        <v>251</v>
      </c>
      <c r="B169" s="103" t="s">
        <v>66</v>
      </c>
      <c r="C169" s="103" t="s">
        <v>58</v>
      </c>
      <c r="D169" s="103">
        <v>0</v>
      </c>
      <c r="E169" s="103" t="s">
        <v>67</v>
      </c>
      <c r="F169" s="104" t="s">
        <v>75</v>
      </c>
      <c r="G169" s="103" t="s">
        <v>258</v>
      </c>
      <c r="H169" s="105" t="s">
        <v>14</v>
      </c>
      <c r="I169" s="54">
        <f>5600-400</f>
        <v>5200</v>
      </c>
      <c r="J169" s="55">
        <v>2018</v>
      </c>
      <c r="K169" s="106">
        <v>2018</v>
      </c>
      <c r="L169" s="57">
        <v>13</v>
      </c>
      <c r="M169" s="58" t="s">
        <v>62</v>
      </c>
      <c r="N169" s="57">
        <v>9</v>
      </c>
      <c r="O169" s="65">
        <v>0</v>
      </c>
      <c r="P169" s="66">
        <v>1</v>
      </c>
    </row>
    <row r="170" spans="1:16" s="59" customFormat="1" ht="15.75" x14ac:dyDescent="0.25">
      <c r="A170" s="102" t="s">
        <v>251</v>
      </c>
      <c r="B170" s="103" t="s">
        <v>66</v>
      </c>
      <c r="C170" s="103" t="s">
        <v>58</v>
      </c>
      <c r="D170" s="103">
        <v>0</v>
      </c>
      <c r="E170" s="103" t="s">
        <v>73</v>
      </c>
      <c r="F170" s="104" t="s">
        <v>75</v>
      </c>
      <c r="G170" s="103" t="s">
        <v>259</v>
      </c>
      <c r="H170" s="105" t="s">
        <v>14</v>
      </c>
      <c r="I170" s="54">
        <v>1600</v>
      </c>
      <c r="J170" s="55">
        <v>2018</v>
      </c>
      <c r="K170" s="106">
        <v>2018</v>
      </c>
      <c r="L170" s="57">
        <v>4</v>
      </c>
      <c r="M170" s="58" t="s">
        <v>62</v>
      </c>
      <c r="N170" s="57">
        <v>9</v>
      </c>
      <c r="O170" s="65">
        <v>0</v>
      </c>
      <c r="P170" s="66">
        <v>1</v>
      </c>
    </row>
    <row r="171" spans="1:16" s="59" customFormat="1" ht="15.75" x14ac:dyDescent="0.25">
      <c r="A171" s="102" t="s">
        <v>251</v>
      </c>
      <c r="B171" s="103" t="s">
        <v>66</v>
      </c>
      <c r="C171" s="103" t="s">
        <v>58</v>
      </c>
      <c r="D171" s="103">
        <v>0</v>
      </c>
      <c r="E171" s="103" t="s">
        <v>73</v>
      </c>
      <c r="F171" s="103" t="s">
        <v>75</v>
      </c>
      <c r="G171" s="103" t="s">
        <v>260</v>
      </c>
      <c r="H171" s="105" t="s">
        <v>14</v>
      </c>
      <c r="I171" s="54">
        <v>120100</v>
      </c>
      <c r="J171" s="55">
        <v>2018</v>
      </c>
      <c r="K171" s="106">
        <v>2018</v>
      </c>
      <c r="L171" s="57">
        <v>298</v>
      </c>
      <c r="M171" s="58" t="s">
        <v>62</v>
      </c>
      <c r="N171" s="57">
        <v>9</v>
      </c>
      <c r="O171" s="65">
        <v>0</v>
      </c>
      <c r="P171" s="66">
        <v>1</v>
      </c>
    </row>
    <row r="172" spans="1:16" s="59" customFormat="1" ht="15.75" x14ac:dyDescent="0.25">
      <c r="A172" s="102" t="s">
        <v>251</v>
      </c>
      <c r="B172" s="103" t="s">
        <v>66</v>
      </c>
      <c r="C172" s="103" t="s">
        <v>58</v>
      </c>
      <c r="D172" s="103">
        <v>0</v>
      </c>
      <c r="E172" s="103" t="s">
        <v>59</v>
      </c>
      <c r="F172" s="104" t="s">
        <v>75</v>
      </c>
      <c r="G172" s="103" t="s">
        <v>261</v>
      </c>
      <c r="H172" s="105" t="s">
        <v>14</v>
      </c>
      <c r="I172" s="54">
        <v>31600</v>
      </c>
      <c r="J172" s="55">
        <v>2018</v>
      </c>
      <c r="K172" s="106">
        <v>2018</v>
      </c>
      <c r="L172" s="57">
        <v>79</v>
      </c>
      <c r="M172" s="58" t="s">
        <v>62</v>
      </c>
      <c r="N172" s="57">
        <v>9</v>
      </c>
      <c r="O172" s="65">
        <v>0</v>
      </c>
      <c r="P172" s="66">
        <v>1</v>
      </c>
    </row>
    <row r="173" spans="1:16" s="59" customFormat="1" ht="15.75" x14ac:dyDescent="0.25">
      <c r="A173" s="102" t="s">
        <v>251</v>
      </c>
      <c r="B173" s="103" t="s">
        <v>81</v>
      </c>
      <c r="C173" s="103" t="s">
        <v>58</v>
      </c>
      <c r="D173" s="103">
        <v>0</v>
      </c>
      <c r="E173" s="103" t="s">
        <v>73</v>
      </c>
      <c r="F173" s="103" t="s">
        <v>103</v>
      </c>
      <c r="G173" s="103" t="s">
        <v>262</v>
      </c>
      <c r="H173" s="105" t="s">
        <v>14</v>
      </c>
      <c r="I173" s="54">
        <v>26670</v>
      </c>
      <c r="J173" s="55">
        <v>2018</v>
      </c>
      <c r="K173" s="106">
        <v>2018</v>
      </c>
      <c r="L173" s="57">
        <v>380</v>
      </c>
      <c r="M173" s="58" t="s">
        <v>62</v>
      </c>
      <c r="N173" s="57">
        <v>9</v>
      </c>
      <c r="O173" s="65">
        <v>0</v>
      </c>
      <c r="P173" s="66">
        <v>1</v>
      </c>
    </row>
    <row r="174" spans="1:16" s="59" customFormat="1" ht="15.75" x14ac:dyDescent="0.25">
      <c r="A174" s="102" t="s">
        <v>251</v>
      </c>
      <c r="B174" s="103" t="s">
        <v>81</v>
      </c>
      <c r="C174" s="103" t="s">
        <v>58</v>
      </c>
      <c r="D174" s="103">
        <v>0</v>
      </c>
      <c r="E174" s="103" t="s">
        <v>73</v>
      </c>
      <c r="F174" s="103" t="s">
        <v>103</v>
      </c>
      <c r="G174" s="103" t="s">
        <v>263</v>
      </c>
      <c r="H174" s="105" t="s">
        <v>14</v>
      </c>
      <c r="I174" s="54">
        <f>630-70</f>
        <v>560</v>
      </c>
      <c r="J174" s="55">
        <v>2018</v>
      </c>
      <c r="K174" s="106">
        <v>2018</v>
      </c>
      <c r="L174" s="57">
        <v>8</v>
      </c>
      <c r="M174" s="58" t="s">
        <v>62</v>
      </c>
      <c r="N174" s="57">
        <v>9</v>
      </c>
      <c r="O174" s="65">
        <v>0</v>
      </c>
      <c r="P174" s="66">
        <v>1</v>
      </c>
    </row>
    <row r="175" spans="1:16" s="59" customFormat="1" ht="15.75" x14ac:dyDescent="0.25">
      <c r="A175" s="102" t="s">
        <v>251</v>
      </c>
      <c r="B175" s="103" t="s">
        <v>122</v>
      </c>
      <c r="C175" s="103" t="s">
        <v>58</v>
      </c>
      <c r="D175" s="103">
        <v>0</v>
      </c>
      <c r="E175" s="103" t="s">
        <v>59</v>
      </c>
      <c r="F175" s="103" t="s">
        <v>125</v>
      </c>
      <c r="G175" s="103" t="s">
        <v>264</v>
      </c>
      <c r="H175" s="105" t="s">
        <v>14</v>
      </c>
      <c r="I175" s="54">
        <v>220</v>
      </c>
      <c r="J175" s="55">
        <v>2018</v>
      </c>
      <c r="K175" s="106">
        <v>2018</v>
      </c>
      <c r="L175" s="57">
        <v>1</v>
      </c>
      <c r="M175" s="58" t="s">
        <v>62</v>
      </c>
      <c r="N175" s="57">
        <v>9</v>
      </c>
      <c r="O175" s="65">
        <v>0</v>
      </c>
      <c r="P175" s="66">
        <v>1</v>
      </c>
    </row>
    <row r="176" spans="1:16" s="59" customFormat="1" ht="15.75" x14ac:dyDescent="0.25">
      <c r="A176" s="102" t="s">
        <v>251</v>
      </c>
      <c r="B176" s="103" t="s">
        <v>122</v>
      </c>
      <c r="C176" s="103" t="s">
        <v>58</v>
      </c>
      <c r="D176" s="103">
        <v>0</v>
      </c>
      <c r="E176" s="103" t="s">
        <v>67</v>
      </c>
      <c r="F176" s="103" t="s">
        <v>125</v>
      </c>
      <c r="G176" s="103" t="s">
        <v>265</v>
      </c>
      <c r="H176" s="105" t="s">
        <v>14</v>
      </c>
      <c r="I176" s="54">
        <v>42280</v>
      </c>
      <c r="J176" s="55">
        <v>2018</v>
      </c>
      <c r="K176" s="106">
        <v>2018</v>
      </c>
      <c r="L176" s="57">
        <v>147</v>
      </c>
      <c r="M176" s="58" t="s">
        <v>62</v>
      </c>
      <c r="N176" s="57">
        <v>9</v>
      </c>
      <c r="O176" s="65">
        <v>0</v>
      </c>
      <c r="P176" s="66">
        <v>1</v>
      </c>
    </row>
    <row r="177" spans="1:16" s="59" customFormat="1" ht="15.75" x14ac:dyDescent="0.25">
      <c r="A177" s="102" t="s">
        <v>251</v>
      </c>
      <c r="B177" s="103" t="s">
        <v>122</v>
      </c>
      <c r="C177" s="103" t="s">
        <v>58</v>
      </c>
      <c r="D177" s="103">
        <v>0</v>
      </c>
      <c r="E177" s="103" t="s">
        <v>67</v>
      </c>
      <c r="F177" s="103" t="s">
        <v>125</v>
      </c>
      <c r="G177" s="103" t="s">
        <v>266</v>
      </c>
      <c r="H177" s="105" t="s">
        <v>14</v>
      </c>
      <c r="I177" s="54">
        <v>220</v>
      </c>
      <c r="J177" s="55">
        <v>2018</v>
      </c>
      <c r="K177" s="106">
        <v>2018</v>
      </c>
      <c r="L177" s="57">
        <v>1</v>
      </c>
      <c r="M177" s="58" t="s">
        <v>62</v>
      </c>
      <c r="N177" s="57">
        <v>9</v>
      </c>
      <c r="O177" s="65">
        <v>0</v>
      </c>
      <c r="P177" s="66">
        <v>1</v>
      </c>
    </row>
    <row r="178" spans="1:16" s="59" customFormat="1" ht="15.75" x14ac:dyDescent="0.25">
      <c r="A178" s="102" t="s">
        <v>251</v>
      </c>
      <c r="B178" s="103" t="s">
        <v>126</v>
      </c>
      <c r="C178" s="103" t="s">
        <v>58</v>
      </c>
      <c r="D178" s="103">
        <v>0</v>
      </c>
      <c r="E178" s="103" t="s">
        <v>63</v>
      </c>
      <c r="F178" s="103" t="s">
        <v>267</v>
      </c>
      <c r="G178" s="103" t="s">
        <v>268</v>
      </c>
      <c r="H178" s="105" t="s">
        <v>14</v>
      </c>
      <c r="I178" s="54">
        <v>800</v>
      </c>
      <c r="J178" s="55">
        <v>2018</v>
      </c>
      <c r="K178" s="106">
        <v>2018</v>
      </c>
      <c r="L178" s="57">
        <v>4</v>
      </c>
      <c r="M178" s="58" t="s">
        <v>62</v>
      </c>
      <c r="N178" s="57">
        <v>9</v>
      </c>
      <c r="O178" s="65">
        <v>0</v>
      </c>
      <c r="P178" s="66">
        <v>1</v>
      </c>
    </row>
    <row r="179" spans="1:16" s="59" customFormat="1" ht="15.75" x14ac:dyDescent="0.25">
      <c r="A179" s="102" t="s">
        <v>251</v>
      </c>
      <c r="B179" s="103" t="s">
        <v>126</v>
      </c>
      <c r="C179" s="103" t="s">
        <v>58</v>
      </c>
      <c r="D179" s="103">
        <v>0</v>
      </c>
      <c r="E179" s="103" t="s">
        <v>59</v>
      </c>
      <c r="F179" s="103" t="s">
        <v>267</v>
      </c>
      <c r="G179" s="103" t="s">
        <v>269</v>
      </c>
      <c r="H179" s="105" t="s">
        <v>14</v>
      </c>
      <c r="I179" s="54">
        <v>600</v>
      </c>
      <c r="J179" s="55">
        <v>2018</v>
      </c>
      <c r="K179" s="106">
        <v>2018</v>
      </c>
      <c r="L179" s="57">
        <v>3</v>
      </c>
      <c r="M179" s="58" t="s">
        <v>62</v>
      </c>
      <c r="N179" s="57">
        <v>9</v>
      </c>
      <c r="O179" s="65">
        <v>0</v>
      </c>
      <c r="P179" s="66">
        <v>1</v>
      </c>
    </row>
    <row r="180" spans="1:16" s="59" customFormat="1" ht="15.75" x14ac:dyDescent="0.25">
      <c r="A180" s="102" t="s">
        <v>251</v>
      </c>
      <c r="B180" s="103" t="s">
        <v>126</v>
      </c>
      <c r="C180" s="103" t="s">
        <v>58</v>
      </c>
      <c r="D180" s="103">
        <v>0</v>
      </c>
      <c r="E180" s="103" t="s">
        <v>67</v>
      </c>
      <c r="F180" s="103" t="s">
        <v>267</v>
      </c>
      <c r="G180" s="103" t="s">
        <v>270</v>
      </c>
      <c r="H180" s="105" t="s">
        <v>14</v>
      </c>
      <c r="I180" s="54">
        <v>2400</v>
      </c>
      <c r="J180" s="55">
        <v>2018</v>
      </c>
      <c r="K180" s="106">
        <v>2018</v>
      </c>
      <c r="L180" s="57">
        <v>12</v>
      </c>
      <c r="M180" s="58" t="s">
        <v>62</v>
      </c>
      <c r="N180" s="57">
        <v>9</v>
      </c>
      <c r="O180" s="65">
        <v>0</v>
      </c>
      <c r="P180" s="66">
        <v>1</v>
      </c>
    </row>
    <row r="181" spans="1:16" s="59" customFormat="1" ht="15.75" x14ac:dyDescent="0.25">
      <c r="A181" s="102" t="s">
        <v>251</v>
      </c>
      <c r="B181" s="103" t="s">
        <v>126</v>
      </c>
      <c r="C181" s="103" t="s">
        <v>58</v>
      </c>
      <c r="D181" s="103">
        <v>0</v>
      </c>
      <c r="E181" s="103" t="s">
        <v>73</v>
      </c>
      <c r="F181" s="103" t="s">
        <v>267</v>
      </c>
      <c r="G181" s="103" t="s">
        <v>271</v>
      </c>
      <c r="H181" s="105" t="s">
        <v>14</v>
      </c>
      <c r="I181" s="54">
        <v>3600</v>
      </c>
      <c r="J181" s="55">
        <v>2018</v>
      </c>
      <c r="K181" s="106">
        <v>2018</v>
      </c>
      <c r="L181" s="57">
        <v>14</v>
      </c>
      <c r="M181" s="58" t="s">
        <v>62</v>
      </c>
      <c r="N181" s="57">
        <v>9</v>
      </c>
      <c r="O181" s="65">
        <v>0</v>
      </c>
      <c r="P181" s="66">
        <v>1</v>
      </c>
    </row>
    <row r="182" spans="1:16" s="59" customFormat="1" ht="15.75" x14ac:dyDescent="0.25">
      <c r="A182" s="102" t="s">
        <v>251</v>
      </c>
      <c r="B182" s="103" t="s">
        <v>87</v>
      </c>
      <c r="C182" s="103" t="s">
        <v>58</v>
      </c>
      <c r="D182" s="103">
        <v>0</v>
      </c>
      <c r="E182" s="103" t="s">
        <v>67</v>
      </c>
      <c r="F182" s="103" t="s">
        <v>106</v>
      </c>
      <c r="G182" s="103" t="s">
        <v>272</v>
      </c>
      <c r="H182" s="105" t="s">
        <v>14</v>
      </c>
      <c r="I182" s="54">
        <v>9330</v>
      </c>
      <c r="J182" s="55">
        <v>2018</v>
      </c>
      <c r="K182" s="106">
        <v>2018</v>
      </c>
      <c r="L182" s="57">
        <v>15</v>
      </c>
      <c r="M182" s="58" t="s">
        <v>62</v>
      </c>
      <c r="N182" s="57">
        <v>9</v>
      </c>
      <c r="O182" s="65">
        <v>0</v>
      </c>
      <c r="P182" s="66">
        <v>1</v>
      </c>
    </row>
    <row r="183" spans="1:16" s="59" customFormat="1" ht="15.75" x14ac:dyDescent="0.25">
      <c r="A183" s="102" t="s">
        <v>251</v>
      </c>
      <c r="B183" s="103" t="s">
        <v>197</v>
      </c>
      <c r="C183" s="103" t="s">
        <v>58</v>
      </c>
      <c r="D183" s="103">
        <v>0</v>
      </c>
      <c r="E183" s="103" t="s">
        <v>67</v>
      </c>
      <c r="F183" s="103" t="s">
        <v>246</v>
      </c>
      <c r="G183" s="104" t="s">
        <v>273</v>
      </c>
      <c r="H183" s="105" t="s">
        <v>200</v>
      </c>
      <c r="I183" s="54">
        <v>400</v>
      </c>
      <c r="J183" s="55">
        <v>2018</v>
      </c>
      <c r="K183" s="106">
        <v>2014</v>
      </c>
      <c r="L183" s="57">
        <v>1</v>
      </c>
      <c r="M183" s="58" t="s">
        <v>62</v>
      </c>
      <c r="N183" s="57">
        <v>9</v>
      </c>
      <c r="O183" s="65">
        <v>0</v>
      </c>
      <c r="P183" s="66">
        <v>1</v>
      </c>
    </row>
    <row r="184" spans="1:16" s="59" customFormat="1" ht="15.75" x14ac:dyDescent="0.25">
      <c r="A184" s="102" t="s">
        <v>251</v>
      </c>
      <c r="B184" s="103" t="s">
        <v>197</v>
      </c>
      <c r="C184" s="103" t="s">
        <v>58</v>
      </c>
      <c r="D184" s="103">
        <v>0</v>
      </c>
      <c r="E184" s="103" t="s">
        <v>67</v>
      </c>
      <c r="F184" s="103" t="s">
        <v>246</v>
      </c>
      <c r="G184" s="104" t="s">
        <v>274</v>
      </c>
      <c r="H184" s="105" t="s">
        <v>200</v>
      </c>
      <c r="I184" s="54">
        <v>1600</v>
      </c>
      <c r="J184" s="55">
        <v>2018</v>
      </c>
      <c r="K184" s="106">
        <v>2014</v>
      </c>
      <c r="L184" s="57">
        <v>4</v>
      </c>
      <c r="M184" s="58" t="s">
        <v>62</v>
      </c>
      <c r="N184" s="57">
        <v>9</v>
      </c>
      <c r="O184" s="65">
        <v>0</v>
      </c>
      <c r="P184" s="66">
        <v>1</v>
      </c>
    </row>
    <row r="185" spans="1:16" s="59" customFormat="1" ht="15.75" x14ac:dyDescent="0.25">
      <c r="A185" s="102" t="s">
        <v>251</v>
      </c>
      <c r="B185" s="103" t="s">
        <v>197</v>
      </c>
      <c r="C185" s="103" t="s">
        <v>58</v>
      </c>
      <c r="D185" s="103">
        <v>0</v>
      </c>
      <c r="E185" s="103" t="s">
        <v>73</v>
      </c>
      <c r="F185" s="103" t="s">
        <v>246</v>
      </c>
      <c r="G185" s="104" t="s">
        <v>275</v>
      </c>
      <c r="H185" s="105" t="s">
        <v>200</v>
      </c>
      <c r="I185" s="54">
        <v>1600</v>
      </c>
      <c r="J185" s="55">
        <v>2018</v>
      </c>
      <c r="K185" s="106">
        <v>2014</v>
      </c>
      <c r="L185" s="57">
        <v>4</v>
      </c>
      <c r="M185" s="58" t="s">
        <v>62</v>
      </c>
      <c r="N185" s="57">
        <v>9</v>
      </c>
      <c r="O185" s="65">
        <v>0</v>
      </c>
      <c r="P185" s="66">
        <v>1</v>
      </c>
    </row>
    <row r="186" spans="1:16" s="59" customFormat="1" ht="15.75" x14ac:dyDescent="0.25">
      <c r="A186" s="102" t="s">
        <v>251</v>
      </c>
      <c r="B186" s="103" t="s">
        <v>84</v>
      </c>
      <c r="C186" s="103" t="s">
        <v>58</v>
      </c>
      <c r="D186" s="103">
        <v>0</v>
      </c>
      <c r="E186" s="103" t="s">
        <v>67</v>
      </c>
      <c r="F186" s="104" t="s">
        <v>276</v>
      </c>
      <c r="G186" s="104" t="s">
        <v>277</v>
      </c>
      <c r="H186" s="105" t="s">
        <v>14</v>
      </c>
      <c r="I186" s="54">
        <v>9000</v>
      </c>
      <c r="J186" s="55">
        <v>2018</v>
      </c>
      <c r="K186" s="106">
        <v>2018</v>
      </c>
      <c r="L186" s="57">
        <v>5</v>
      </c>
      <c r="M186" s="58" t="s">
        <v>62</v>
      </c>
      <c r="N186" s="57">
        <v>9</v>
      </c>
      <c r="O186" s="65">
        <v>0</v>
      </c>
      <c r="P186" s="66">
        <v>1</v>
      </c>
    </row>
    <row r="187" spans="1:16" s="59" customFormat="1" ht="15.75" x14ac:dyDescent="0.25">
      <c r="A187" s="102" t="s">
        <v>251</v>
      </c>
      <c r="B187" s="103" t="s">
        <v>84</v>
      </c>
      <c r="C187" s="103" t="s">
        <v>58</v>
      </c>
      <c r="D187" s="103">
        <v>0</v>
      </c>
      <c r="E187" s="103" t="s">
        <v>63</v>
      </c>
      <c r="F187" s="104" t="s">
        <v>276</v>
      </c>
      <c r="G187" s="104" t="s">
        <v>278</v>
      </c>
      <c r="H187" s="105" t="s">
        <v>14</v>
      </c>
      <c r="I187" s="54">
        <v>1800</v>
      </c>
      <c r="J187" s="55">
        <v>2018</v>
      </c>
      <c r="K187" s="106">
        <v>2018</v>
      </c>
      <c r="L187" s="57">
        <v>1</v>
      </c>
      <c r="M187" s="58" t="s">
        <v>62</v>
      </c>
      <c r="N187" s="57">
        <v>9</v>
      </c>
      <c r="O187" s="65">
        <v>0</v>
      </c>
      <c r="P187" s="66">
        <v>1</v>
      </c>
    </row>
    <row r="188" spans="1:16" s="59" customFormat="1" ht="15.75" x14ac:dyDescent="0.25">
      <c r="A188" s="102" t="s">
        <v>279</v>
      </c>
      <c r="B188" s="103" t="s">
        <v>57</v>
      </c>
      <c r="C188" s="103" t="s">
        <v>58</v>
      </c>
      <c r="D188" s="103">
        <v>0</v>
      </c>
      <c r="E188" s="103" t="s">
        <v>63</v>
      </c>
      <c r="F188" s="103" t="s">
        <v>92</v>
      </c>
      <c r="G188" s="104" t="s">
        <v>280</v>
      </c>
      <c r="H188" s="105" t="s">
        <v>14</v>
      </c>
      <c r="I188" s="54">
        <v>91080</v>
      </c>
      <c r="J188" s="55">
        <v>2018</v>
      </c>
      <c r="K188" s="106">
        <v>2018</v>
      </c>
      <c r="L188" s="57">
        <v>335</v>
      </c>
      <c r="M188" s="58" t="s">
        <v>62</v>
      </c>
      <c r="N188" s="57">
        <v>10</v>
      </c>
      <c r="O188" s="65">
        <v>2161</v>
      </c>
      <c r="P188" s="66">
        <v>1</v>
      </c>
    </row>
    <row r="189" spans="1:16" s="59" customFormat="1" ht="15.75" x14ac:dyDescent="0.25">
      <c r="A189" s="102" t="s">
        <v>279</v>
      </c>
      <c r="B189" s="103" t="s">
        <v>57</v>
      </c>
      <c r="C189" s="103" t="s">
        <v>58</v>
      </c>
      <c r="D189" s="103">
        <v>0</v>
      </c>
      <c r="E189" s="103" t="s">
        <v>63</v>
      </c>
      <c r="F189" s="103" t="s">
        <v>92</v>
      </c>
      <c r="G189" s="104" t="s">
        <v>281</v>
      </c>
      <c r="H189" s="105" t="s">
        <v>14</v>
      </c>
      <c r="I189" s="54">
        <v>3840</v>
      </c>
      <c r="J189" s="55">
        <v>2018</v>
      </c>
      <c r="K189" s="106">
        <v>2018</v>
      </c>
      <c r="L189" s="57">
        <v>14</v>
      </c>
      <c r="M189" s="58" t="s">
        <v>62</v>
      </c>
      <c r="N189" s="57">
        <v>10</v>
      </c>
      <c r="O189" s="65">
        <v>0</v>
      </c>
      <c r="P189" s="66">
        <v>1</v>
      </c>
    </row>
    <row r="190" spans="1:16" s="59" customFormat="1" ht="15.75" x14ac:dyDescent="0.25">
      <c r="A190" s="102" t="s">
        <v>279</v>
      </c>
      <c r="B190" s="103" t="s">
        <v>57</v>
      </c>
      <c r="C190" s="103" t="s">
        <v>58</v>
      </c>
      <c r="D190" s="103">
        <v>0</v>
      </c>
      <c r="E190" s="103" t="s">
        <v>59</v>
      </c>
      <c r="F190" s="103" t="s">
        <v>92</v>
      </c>
      <c r="G190" s="104" t="s">
        <v>282</v>
      </c>
      <c r="H190" s="105" t="s">
        <v>14</v>
      </c>
      <c r="I190" s="54">
        <v>35580</v>
      </c>
      <c r="J190" s="55">
        <v>2018</v>
      </c>
      <c r="K190" s="106">
        <v>2018</v>
      </c>
      <c r="L190" s="57">
        <v>134</v>
      </c>
      <c r="M190" s="58" t="s">
        <v>62</v>
      </c>
      <c r="N190" s="57">
        <v>10</v>
      </c>
      <c r="O190" s="65">
        <v>0</v>
      </c>
      <c r="P190" s="66">
        <v>1</v>
      </c>
    </row>
    <row r="191" spans="1:16" s="59" customFormat="1" ht="15.75" x14ac:dyDescent="0.25">
      <c r="A191" s="102" t="s">
        <v>279</v>
      </c>
      <c r="B191" s="103" t="s">
        <v>66</v>
      </c>
      <c r="C191" s="103" t="s">
        <v>58</v>
      </c>
      <c r="D191" s="103">
        <v>0</v>
      </c>
      <c r="E191" s="103" t="s">
        <v>63</v>
      </c>
      <c r="F191" s="103" t="s">
        <v>75</v>
      </c>
      <c r="G191" s="104" t="s">
        <v>283</v>
      </c>
      <c r="H191" s="105" t="s">
        <v>14</v>
      </c>
      <c r="I191" s="54">
        <v>101800</v>
      </c>
      <c r="J191" s="55">
        <v>2018</v>
      </c>
      <c r="K191" s="106">
        <v>2018</v>
      </c>
      <c r="L191" s="57">
        <v>253</v>
      </c>
      <c r="M191" s="58" t="s">
        <v>62</v>
      </c>
      <c r="N191" s="57">
        <v>10</v>
      </c>
      <c r="O191" s="65">
        <v>0</v>
      </c>
      <c r="P191" s="66">
        <v>1</v>
      </c>
    </row>
    <row r="192" spans="1:16" s="59" customFormat="1" ht="15.75" x14ac:dyDescent="0.25">
      <c r="A192" s="102" t="s">
        <v>279</v>
      </c>
      <c r="B192" s="103" t="s">
        <v>66</v>
      </c>
      <c r="C192" s="103" t="s">
        <v>58</v>
      </c>
      <c r="D192" s="103">
        <v>0</v>
      </c>
      <c r="E192" s="103" t="s">
        <v>63</v>
      </c>
      <c r="F192" s="103" t="s">
        <v>75</v>
      </c>
      <c r="G192" s="104" t="s">
        <v>284</v>
      </c>
      <c r="H192" s="105" t="s">
        <v>14</v>
      </c>
      <c r="I192" s="54">
        <v>4400</v>
      </c>
      <c r="J192" s="55">
        <v>2018</v>
      </c>
      <c r="K192" s="106">
        <v>2018</v>
      </c>
      <c r="L192" s="57">
        <v>11</v>
      </c>
      <c r="M192" s="58" t="s">
        <v>62</v>
      </c>
      <c r="N192" s="57">
        <v>10</v>
      </c>
      <c r="O192" s="65">
        <v>0</v>
      </c>
      <c r="P192" s="66">
        <v>1</v>
      </c>
    </row>
    <row r="193" spans="1:16" s="59" customFormat="1" ht="15.75" x14ac:dyDescent="0.25">
      <c r="A193" s="102" t="s">
        <v>279</v>
      </c>
      <c r="B193" s="103" t="s">
        <v>66</v>
      </c>
      <c r="C193" s="103" t="s">
        <v>58</v>
      </c>
      <c r="D193" s="103">
        <v>0</v>
      </c>
      <c r="E193" s="103" t="s">
        <v>67</v>
      </c>
      <c r="F193" s="104" t="s">
        <v>75</v>
      </c>
      <c r="G193" s="104" t="s">
        <v>285</v>
      </c>
      <c r="H193" s="105" t="s">
        <v>14</v>
      </c>
      <c r="I193" s="54">
        <v>385100</v>
      </c>
      <c r="J193" s="55">
        <v>2018</v>
      </c>
      <c r="K193" s="106">
        <v>2018</v>
      </c>
      <c r="L193" s="57">
        <v>973</v>
      </c>
      <c r="M193" s="58" t="s">
        <v>62</v>
      </c>
      <c r="N193" s="57">
        <v>10</v>
      </c>
      <c r="O193" s="65">
        <v>0</v>
      </c>
      <c r="P193" s="66">
        <v>1</v>
      </c>
    </row>
    <row r="194" spans="1:16" s="59" customFormat="1" ht="15.75" x14ac:dyDescent="0.25">
      <c r="A194" s="102" t="s">
        <v>279</v>
      </c>
      <c r="B194" s="103" t="s">
        <v>66</v>
      </c>
      <c r="C194" s="103" t="s">
        <v>58</v>
      </c>
      <c r="D194" s="103">
        <v>0</v>
      </c>
      <c r="E194" s="103" t="s">
        <v>67</v>
      </c>
      <c r="F194" s="104" t="s">
        <v>75</v>
      </c>
      <c r="G194" s="104" t="s">
        <v>286</v>
      </c>
      <c r="H194" s="105" t="s">
        <v>14</v>
      </c>
      <c r="I194" s="54">
        <v>2800</v>
      </c>
      <c r="J194" s="55">
        <v>2018</v>
      </c>
      <c r="K194" s="106">
        <v>2018</v>
      </c>
      <c r="L194" s="57">
        <v>7</v>
      </c>
      <c r="M194" s="58" t="s">
        <v>62</v>
      </c>
      <c r="N194" s="57">
        <v>10</v>
      </c>
      <c r="O194" s="65">
        <v>0</v>
      </c>
      <c r="P194" s="66">
        <v>1</v>
      </c>
    </row>
    <row r="195" spans="1:16" s="59" customFormat="1" ht="15.75" x14ac:dyDescent="0.25">
      <c r="A195" s="102" t="s">
        <v>279</v>
      </c>
      <c r="B195" s="103" t="s">
        <v>66</v>
      </c>
      <c r="C195" s="103" t="s">
        <v>58</v>
      </c>
      <c r="D195" s="103">
        <v>0</v>
      </c>
      <c r="E195" s="103" t="s">
        <v>73</v>
      </c>
      <c r="F195" s="104" t="s">
        <v>75</v>
      </c>
      <c r="G195" s="104" t="s">
        <v>287</v>
      </c>
      <c r="H195" s="105" t="s">
        <v>14</v>
      </c>
      <c r="I195" s="54">
        <v>113400</v>
      </c>
      <c r="J195" s="55">
        <v>2018</v>
      </c>
      <c r="K195" s="106">
        <v>2018</v>
      </c>
      <c r="L195" s="57">
        <v>285</v>
      </c>
      <c r="M195" s="58" t="s">
        <v>62</v>
      </c>
      <c r="N195" s="57">
        <v>10</v>
      </c>
      <c r="O195" s="65">
        <v>0</v>
      </c>
      <c r="P195" s="66">
        <v>1</v>
      </c>
    </row>
    <row r="196" spans="1:16" s="59" customFormat="1" ht="15.75" x14ac:dyDescent="0.25">
      <c r="A196" s="102" t="s">
        <v>279</v>
      </c>
      <c r="B196" s="103" t="s">
        <v>66</v>
      </c>
      <c r="C196" s="103" t="s">
        <v>58</v>
      </c>
      <c r="D196" s="103">
        <v>0</v>
      </c>
      <c r="E196" s="103" t="s">
        <v>73</v>
      </c>
      <c r="F196" s="103" t="s">
        <v>75</v>
      </c>
      <c r="G196" s="104" t="s">
        <v>288</v>
      </c>
      <c r="H196" s="105" t="s">
        <v>14</v>
      </c>
      <c r="I196" s="54">
        <v>1200</v>
      </c>
      <c r="J196" s="55">
        <v>2018</v>
      </c>
      <c r="K196" s="106">
        <v>2018</v>
      </c>
      <c r="L196" s="57">
        <v>3</v>
      </c>
      <c r="M196" s="58" t="s">
        <v>62</v>
      </c>
      <c r="N196" s="57">
        <v>10</v>
      </c>
      <c r="O196" s="65">
        <v>0</v>
      </c>
      <c r="P196" s="66">
        <v>1</v>
      </c>
    </row>
    <row r="197" spans="1:16" s="59" customFormat="1" ht="15.75" x14ac:dyDescent="0.25">
      <c r="A197" s="102" t="s">
        <v>279</v>
      </c>
      <c r="B197" s="103" t="s">
        <v>66</v>
      </c>
      <c r="C197" s="103" t="s">
        <v>58</v>
      </c>
      <c r="D197" s="103">
        <v>0</v>
      </c>
      <c r="E197" s="103" t="s">
        <v>59</v>
      </c>
      <c r="F197" s="104" t="s">
        <v>75</v>
      </c>
      <c r="G197" s="104" t="s">
        <v>289</v>
      </c>
      <c r="H197" s="105" t="s">
        <v>14</v>
      </c>
      <c r="I197" s="54">
        <v>31200</v>
      </c>
      <c r="J197" s="55">
        <v>2018</v>
      </c>
      <c r="K197" s="106">
        <v>2018</v>
      </c>
      <c r="L197" s="57">
        <v>78</v>
      </c>
      <c r="M197" s="58" t="s">
        <v>62</v>
      </c>
      <c r="N197" s="57">
        <v>10</v>
      </c>
      <c r="O197" s="65">
        <v>0</v>
      </c>
      <c r="P197" s="66">
        <v>1</v>
      </c>
    </row>
    <row r="198" spans="1:16" s="59" customFormat="1" ht="15.75" x14ac:dyDescent="0.25">
      <c r="A198" s="102" t="s">
        <v>279</v>
      </c>
      <c r="B198" s="103" t="s">
        <v>81</v>
      </c>
      <c r="C198" s="103" t="s">
        <v>58</v>
      </c>
      <c r="D198" s="103">
        <v>0</v>
      </c>
      <c r="E198" s="103" t="s">
        <v>73</v>
      </c>
      <c r="F198" s="103" t="s">
        <v>103</v>
      </c>
      <c r="G198" s="104" t="s">
        <v>290</v>
      </c>
      <c r="H198" s="105" t="s">
        <v>14</v>
      </c>
      <c r="I198" s="54">
        <v>420</v>
      </c>
      <c r="J198" s="55">
        <v>2018</v>
      </c>
      <c r="K198" s="106">
        <v>2018</v>
      </c>
      <c r="L198" s="57">
        <v>6</v>
      </c>
      <c r="M198" s="58" t="s">
        <v>62</v>
      </c>
      <c r="N198" s="57">
        <v>10</v>
      </c>
      <c r="O198" s="65">
        <v>0</v>
      </c>
      <c r="P198" s="66">
        <v>1</v>
      </c>
    </row>
    <row r="199" spans="1:16" s="59" customFormat="1" ht="15.75" x14ac:dyDescent="0.25">
      <c r="A199" s="102" t="s">
        <v>279</v>
      </c>
      <c r="B199" s="103" t="s">
        <v>81</v>
      </c>
      <c r="C199" s="103" t="s">
        <v>58</v>
      </c>
      <c r="D199" s="103">
        <v>0</v>
      </c>
      <c r="E199" s="103" t="s">
        <v>73</v>
      </c>
      <c r="F199" s="103" t="s">
        <v>103</v>
      </c>
      <c r="G199" s="104" t="s">
        <v>291</v>
      </c>
      <c r="H199" s="105" t="s">
        <v>14</v>
      </c>
      <c r="I199" s="54">
        <v>25270</v>
      </c>
      <c r="J199" s="55">
        <v>2018</v>
      </c>
      <c r="K199" s="106">
        <v>2018</v>
      </c>
      <c r="L199" s="57">
        <v>361</v>
      </c>
      <c r="M199" s="58" t="s">
        <v>62</v>
      </c>
      <c r="N199" s="57">
        <v>10</v>
      </c>
      <c r="O199" s="65">
        <v>0</v>
      </c>
      <c r="P199" s="66">
        <v>1</v>
      </c>
    </row>
    <row r="200" spans="1:16" s="59" customFormat="1" ht="15.75" x14ac:dyDescent="0.25">
      <c r="A200" s="102" t="s">
        <v>279</v>
      </c>
      <c r="B200" s="103" t="s">
        <v>122</v>
      </c>
      <c r="C200" s="103" t="s">
        <v>58</v>
      </c>
      <c r="D200" s="103">
        <v>0</v>
      </c>
      <c r="E200" s="103" t="s">
        <v>59</v>
      </c>
      <c r="F200" s="103" t="s">
        <v>125</v>
      </c>
      <c r="G200" s="104" t="s">
        <v>292</v>
      </c>
      <c r="H200" s="105" t="s">
        <v>14</v>
      </c>
      <c r="I200" s="54">
        <v>220</v>
      </c>
      <c r="J200" s="55">
        <v>2018</v>
      </c>
      <c r="K200" s="106">
        <v>2018</v>
      </c>
      <c r="L200" s="57">
        <v>1</v>
      </c>
      <c r="M200" s="58" t="s">
        <v>62</v>
      </c>
      <c r="N200" s="57">
        <v>10</v>
      </c>
      <c r="O200" s="65">
        <v>0</v>
      </c>
      <c r="P200" s="66">
        <v>1</v>
      </c>
    </row>
    <row r="201" spans="1:16" s="59" customFormat="1" ht="15.75" x14ac:dyDescent="0.25">
      <c r="A201" s="102" t="s">
        <v>279</v>
      </c>
      <c r="B201" s="103" t="s">
        <v>122</v>
      </c>
      <c r="C201" s="103" t="s">
        <v>58</v>
      </c>
      <c r="D201" s="103">
        <v>0</v>
      </c>
      <c r="E201" s="103" t="s">
        <v>67</v>
      </c>
      <c r="F201" s="103" t="s">
        <v>125</v>
      </c>
      <c r="G201" s="104" t="s">
        <v>293</v>
      </c>
      <c r="H201" s="105" t="s">
        <v>14</v>
      </c>
      <c r="I201" s="54">
        <v>39090</v>
      </c>
      <c r="J201" s="55">
        <v>2018</v>
      </c>
      <c r="K201" s="106">
        <v>2018</v>
      </c>
      <c r="L201" s="57">
        <v>136</v>
      </c>
      <c r="M201" s="58" t="s">
        <v>62</v>
      </c>
      <c r="N201" s="57">
        <v>10</v>
      </c>
      <c r="O201" s="65">
        <v>0</v>
      </c>
      <c r="P201" s="66">
        <v>1</v>
      </c>
    </row>
    <row r="202" spans="1:16" s="59" customFormat="1" ht="15.75" x14ac:dyDescent="0.25">
      <c r="A202" s="102" t="s">
        <v>279</v>
      </c>
      <c r="B202" s="103" t="s">
        <v>126</v>
      </c>
      <c r="C202" s="103" t="s">
        <v>58</v>
      </c>
      <c r="D202" s="103">
        <v>0</v>
      </c>
      <c r="E202" s="103" t="s">
        <v>63</v>
      </c>
      <c r="F202" s="103" t="s">
        <v>267</v>
      </c>
      <c r="G202" s="104" t="s">
        <v>294</v>
      </c>
      <c r="H202" s="105" t="s">
        <v>14</v>
      </c>
      <c r="I202" s="54">
        <v>800</v>
      </c>
      <c r="J202" s="55">
        <v>2018</v>
      </c>
      <c r="K202" s="106">
        <v>2018</v>
      </c>
      <c r="L202" s="57">
        <v>4</v>
      </c>
      <c r="M202" s="58" t="s">
        <v>62</v>
      </c>
      <c r="N202" s="57">
        <v>10</v>
      </c>
      <c r="O202" s="65">
        <v>0</v>
      </c>
      <c r="P202" s="66">
        <v>1</v>
      </c>
    </row>
    <row r="203" spans="1:16" s="59" customFormat="1" ht="15.75" x14ac:dyDescent="0.25">
      <c r="A203" s="102" t="s">
        <v>279</v>
      </c>
      <c r="B203" s="103" t="s">
        <v>126</v>
      </c>
      <c r="C203" s="103" t="s">
        <v>58</v>
      </c>
      <c r="D203" s="103">
        <v>0</v>
      </c>
      <c r="E203" s="103" t="s">
        <v>59</v>
      </c>
      <c r="F203" s="103" t="s">
        <v>267</v>
      </c>
      <c r="G203" s="104" t="s">
        <v>295</v>
      </c>
      <c r="H203" s="105" t="s">
        <v>14</v>
      </c>
      <c r="I203" s="54">
        <v>600</v>
      </c>
      <c r="J203" s="55">
        <v>2018</v>
      </c>
      <c r="K203" s="106">
        <v>2018</v>
      </c>
      <c r="L203" s="57">
        <v>3</v>
      </c>
      <c r="M203" s="58" t="s">
        <v>62</v>
      </c>
      <c r="N203" s="57">
        <v>10</v>
      </c>
      <c r="O203" s="65">
        <v>0</v>
      </c>
      <c r="P203" s="66">
        <v>1</v>
      </c>
    </row>
    <row r="204" spans="1:16" s="59" customFormat="1" ht="15.75" x14ac:dyDescent="0.25">
      <c r="A204" s="102" t="s">
        <v>279</v>
      </c>
      <c r="B204" s="103" t="s">
        <v>126</v>
      </c>
      <c r="C204" s="103" t="s">
        <v>58</v>
      </c>
      <c r="D204" s="103">
        <v>0</v>
      </c>
      <c r="E204" s="103" t="s">
        <v>67</v>
      </c>
      <c r="F204" s="103" t="s">
        <v>267</v>
      </c>
      <c r="G204" s="104" t="s">
        <v>296</v>
      </c>
      <c r="H204" s="105" t="s">
        <v>14</v>
      </c>
      <c r="I204" s="54">
        <v>2400</v>
      </c>
      <c r="J204" s="55">
        <v>2018</v>
      </c>
      <c r="K204" s="106">
        <v>2018</v>
      </c>
      <c r="L204" s="57">
        <v>12</v>
      </c>
      <c r="M204" s="58" t="s">
        <v>62</v>
      </c>
      <c r="N204" s="57">
        <v>10</v>
      </c>
      <c r="O204" s="65">
        <v>0</v>
      </c>
      <c r="P204" s="66">
        <v>1</v>
      </c>
    </row>
    <row r="205" spans="1:16" s="59" customFormat="1" ht="15.75" x14ac:dyDescent="0.25">
      <c r="A205" s="102" t="s">
        <v>279</v>
      </c>
      <c r="B205" s="103" t="s">
        <v>126</v>
      </c>
      <c r="C205" s="103" t="s">
        <v>58</v>
      </c>
      <c r="D205" s="103">
        <v>0</v>
      </c>
      <c r="E205" s="103" t="s">
        <v>73</v>
      </c>
      <c r="F205" s="103" t="s">
        <v>267</v>
      </c>
      <c r="G205" s="104" t="s">
        <v>297</v>
      </c>
      <c r="H205" s="105" t="s">
        <v>14</v>
      </c>
      <c r="I205" s="54">
        <v>2800</v>
      </c>
      <c r="J205" s="55">
        <v>2018</v>
      </c>
      <c r="K205" s="106">
        <v>2018</v>
      </c>
      <c r="L205" s="57">
        <v>14</v>
      </c>
      <c r="M205" s="58" t="s">
        <v>62</v>
      </c>
      <c r="N205" s="57">
        <v>10</v>
      </c>
      <c r="O205" s="65">
        <v>0</v>
      </c>
      <c r="P205" s="66">
        <v>1</v>
      </c>
    </row>
    <row r="206" spans="1:16" s="59" customFormat="1" ht="15.75" x14ac:dyDescent="0.25">
      <c r="A206" s="102" t="s">
        <v>279</v>
      </c>
      <c r="B206" s="103" t="s">
        <v>87</v>
      </c>
      <c r="C206" s="103" t="s">
        <v>58</v>
      </c>
      <c r="D206" s="103">
        <v>0</v>
      </c>
      <c r="E206" s="103" t="s">
        <v>67</v>
      </c>
      <c r="F206" s="103" t="s">
        <v>106</v>
      </c>
      <c r="G206" s="104" t="s">
        <v>298</v>
      </c>
      <c r="H206" s="105" t="s">
        <v>14</v>
      </c>
      <c r="I206" s="54">
        <v>9330</v>
      </c>
      <c r="J206" s="55">
        <v>2018</v>
      </c>
      <c r="K206" s="106">
        <v>2018</v>
      </c>
      <c r="L206" s="57">
        <v>15</v>
      </c>
      <c r="M206" s="58" t="s">
        <v>62</v>
      </c>
      <c r="N206" s="57">
        <v>10</v>
      </c>
      <c r="O206" s="65">
        <v>0</v>
      </c>
      <c r="P206" s="66">
        <v>1</v>
      </c>
    </row>
    <row r="207" spans="1:16" s="59" customFormat="1" ht="15.75" x14ac:dyDescent="0.25">
      <c r="A207" s="102" t="s">
        <v>279</v>
      </c>
      <c r="B207" s="103" t="s">
        <v>197</v>
      </c>
      <c r="C207" s="103" t="s">
        <v>58</v>
      </c>
      <c r="D207" s="103">
        <v>0</v>
      </c>
      <c r="E207" s="103" t="s">
        <v>67</v>
      </c>
      <c r="F207" s="103" t="s">
        <v>246</v>
      </c>
      <c r="G207" s="104" t="s">
        <v>299</v>
      </c>
      <c r="H207" s="105" t="s">
        <v>200</v>
      </c>
      <c r="I207" s="54">
        <v>2400</v>
      </c>
      <c r="J207" s="55">
        <v>2018</v>
      </c>
      <c r="K207" s="106">
        <v>2014</v>
      </c>
      <c r="L207" s="57">
        <v>6</v>
      </c>
      <c r="M207" s="58" t="s">
        <v>62</v>
      </c>
      <c r="N207" s="57">
        <v>10</v>
      </c>
      <c r="O207" s="65">
        <v>0</v>
      </c>
      <c r="P207" s="66">
        <v>1</v>
      </c>
    </row>
    <row r="208" spans="1:16" s="59" customFormat="1" ht="15.75" x14ac:dyDescent="0.25">
      <c r="A208" s="102" t="s">
        <v>279</v>
      </c>
      <c r="B208" s="103" t="s">
        <v>197</v>
      </c>
      <c r="C208" s="103" t="s">
        <v>58</v>
      </c>
      <c r="D208" s="103">
        <v>0</v>
      </c>
      <c r="E208" s="103" t="s">
        <v>73</v>
      </c>
      <c r="F208" s="103" t="s">
        <v>246</v>
      </c>
      <c r="G208" s="104" t="s">
        <v>300</v>
      </c>
      <c r="H208" s="105" t="s">
        <v>200</v>
      </c>
      <c r="I208" s="54">
        <v>1600</v>
      </c>
      <c r="J208" s="55">
        <v>2018</v>
      </c>
      <c r="K208" s="106">
        <v>2014</v>
      </c>
      <c r="L208" s="57">
        <v>4</v>
      </c>
      <c r="M208" s="58" t="s">
        <v>62</v>
      </c>
      <c r="N208" s="57">
        <v>10</v>
      </c>
      <c r="O208" s="65">
        <v>0</v>
      </c>
      <c r="P208" s="66">
        <v>1</v>
      </c>
    </row>
    <row r="209" spans="1:16" s="59" customFormat="1" ht="15.75" x14ac:dyDescent="0.25">
      <c r="A209" s="102" t="s">
        <v>279</v>
      </c>
      <c r="B209" s="103" t="s">
        <v>84</v>
      </c>
      <c r="C209" s="103" t="s">
        <v>58</v>
      </c>
      <c r="D209" s="103">
        <v>0</v>
      </c>
      <c r="E209" s="103" t="s">
        <v>67</v>
      </c>
      <c r="F209" s="104" t="s">
        <v>276</v>
      </c>
      <c r="G209" s="104" t="s">
        <v>301</v>
      </c>
      <c r="H209" s="105" t="s">
        <v>14</v>
      </c>
      <c r="I209" s="54">
        <v>10200</v>
      </c>
      <c r="J209" s="55">
        <v>2018</v>
      </c>
      <c r="K209" s="106">
        <v>2018</v>
      </c>
      <c r="L209" s="57">
        <v>6</v>
      </c>
      <c r="M209" s="58" t="s">
        <v>62</v>
      </c>
      <c r="N209" s="57">
        <v>10</v>
      </c>
      <c r="O209" s="65">
        <v>0</v>
      </c>
      <c r="P209" s="66">
        <v>1</v>
      </c>
    </row>
    <row r="210" spans="1:16" s="59" customFormat="1" ht="15.75" x14ac:dyDescent="0.25">
      <c r="A210" s="102" t="s">
        <v>279</v>
      </c>
      <c r="B210" s="103" t="s">
        <v>84</v>
      </c>
      <c r="C210" s="103" t="s">
        <v>58</v>
      </c>
      <c r="D210" s="103">
        <v>0</v>
      </c>
      <c r="E210" s="103" t="s">
        <v>63</v>
      </c>
      <c r="F210" s="104" t="s">
        <v>276</v>
      </c>
      <c r="G210" s="104" t="s">
        <v>302</v>
      </c>
      <c r="H210" s="105" t="s">
        <v>14</v>
      </c>
      <c r="I210" s="54">
        <v>1800</v>
      </c>
      <c r="J210" s="55">
        <v>2018</v>
      </c>
      <c r="K210" s="106">
        <v>2018</v>
      </c>
      <c r="L210" s="57">
        <v>1</v>
      </c>
      <c r="M210" s="58" t="s">
        <v>62</v>
      </c>
      <c r="N210" s="57">
        <v>10</v>
      </c>
      <c r="O210" s="65">
        <v>0</v>
      </c>
      <c r="P210" s="66">
        <v>1</v>
      </c>
    </row>
    <row r="211" spans="1:16" s="59" customFormat="1" ht="15.75" x14ac:dyDescent="0.25">
      <c r="A211" s="102" t="s">
        <v>303</v>
      </c>
      <c r="B211" s="103" t="s">
        <v>57</v>
      </c>
      <c r="C211" s="103" t="s">
        <v>58</v>
      </c>
      <c r="D211" s="103">
        <v>0</v>
      </c>
      <c r="E211" s="103" t="s">
        <v>59</v>
      </c>
      <c r="F211" s="104" t="s">
        <v>92</v>
      </c>
      <c r="G211" s="104" t="s">
        <v>304</v>
      </c>
      <c r="H211" s="105" t="s">
        <v>14</v>
      </c>
      <c r="I211" s="54">
        <v>600</v>
      </c>
      <c r="J211" s="55">
        <v>2018</v>
      </c>
      <c r="K211" s="106">
        <v>2018</v>
      </c>
      <c r="L211" s="57">
        <v>1</v>
      </c>
      <c r="M211" s="58" t="s">
        <v>62</v>
      </c>
      <c r="N211" s="57">
        <v>11</v>
      </c>
      <c r="O211" s="65">
        <v>2235</v>
      </c>
      <c r="P211" s="66">
        <v>1</v>
      </c>
    </row>
    <row r="212" spans="1:16" s="59" customFormat="1" ht="15.75" x14ac:dyDescent="0.25">
      <c r="A212" s="102" t="s">
        <v>303</v>
      </c>
      <c r="B212" s="103" t="s">
        <v>57</v>
      </c>
      <c r="C212" s="103" t="s">
        <v>58</v>
      </c>
      <c r="D212" s="103">
        <v>0</v>
      </c>
      <c r="E212" s="103" t="s">
        <v>63</v>
      </c>
      <c r="F212" s="103" t="s">
        <v>92</v>
      </c>
      <c r="G212" s="104" t="s">
        <v>305</v>
      </c>
      <c r="H212" s="105" t="s">
        <v>14</v>
      </c>
      <c r="I212" s="54">
        <v>4260</v>
      </c>
      <c r="J212" s="55">
        <v>2018</v>
      </c>
      <c r="K212" s="106">
        <v>2018</v>
      </c>
      <c r="L212" s="57">
        <v>13</v>
      </c>
      <c r="M212" s="58" t="s">
        <v>62</v>
      </c>
      <c r="N212" s="57">
        <v>11</v>
      </c>
      <c r="O212" s="65">
        <v>0</v>
      </c>
      <c r="P212" s="66">
        <v>1</v>
      </c>
    </row>
    <row r="213" spans="1:16" s="59" customFormat="1" ht="15.75" x14ac:dyDescent="0.25">
      <c r="A213" s="102" t="s">
        <v>303</v>
      </c>
      <c r="B213" s="103" t="s">
        <v>57</v>
      </c>
      <c r="C213" s="103" t="s">
        <v>58</v>
      </c>
      <c r="D213" s="103">
        <v>0</v>
      </c>
      <c r="E213" s="103" t="s">
        <v>63</v>
      </c>
      <c r="F213" s="103" t="s">
        <v>92</v>
      </c>
      <c r="G213" s="104" t="s">
        <v>306</v>
      </c>
      <c r="H213" s="105" t="s">
        <v>14</v>
      </c>
      <c r="I213" s="54">
        <v>99120</v>
      </c>
      <c r="J213" s="55">
        <v>2018</v>
      </c>
      <c r="K213" s="106">
        <v>2018</v>
      </c>
      <c r="L213" s="57">
        <v>353</v>
      </c>
      <c r="M213" s="58" t="s">
        <v>62</v>
      </c>
      <c r="N213" s="57">
        <v>11</v>
      </c>
      <c r="O213" s="65">
        <v>0</v>
      </c>
      <c r="P213" s="66">
        <v>1</v>
      </c>
    </row>
    <row r="214" spans="1:16" s="59" customFormat="1" ht="15.75" x14ac:dyDescent="0.25">
      <c r="A214" s="102" t="s">
        <v>303</v>
      </c>
      <c r="B214" s="103" t="s">
        <v>57</v>
      </c>
      <c r="C214" s="103" t="s">
        <v>58</v>
      </c>
      <c r="D214" s="103">
        <v>0</v>
      </c>
      <c r="E214" s="103" t="s">
        <v>59</v>
      </c>
      <c r="F214" s="103" t="s">
        <v>92</v>
      </c>
      <c r="G214" s="104" t="s">
        <v>307</v>
      </c>
      <c r="H214" s="105" t="s">
        <v>14</v>
      </c>
      <c r="I214" s="54">
        <v>36600</v>
      </c>
      <c r="J214" s="55">
        <v>2018</v>
      </c>
      <c r="K214" s="106">
        <v>2018</v>
      </c>
      <c r="L214" s="57">
        <v>137</v>
      </c>
      <c r="M214" s="58" t="s">
        <v>62</v>
      </c>
      <c r="N214" s="57">
        <v>11</v>
      </c>
      <c r="O214" s="65">
        <v>0</v>
      </c>
      <c r="P214" s="66">
        <v>1</v>
      </c>
    </row>
    <row r="215" spans="1:16" s="59" customFormat="1" ht="15.75" x14ac:dyDescent="0.25">
      <c r="A215" s="102" t="s">
        <v>303</v>
      </c>
      <c r="B215" s="103" t="s">
        <v>66</v>
      </c>
      <c r="C215" s="103" t="s">
        <v>58</v>
      </c>
      <c r="D215" s="103">
        <v>0</v>
      </c>
      <c r="E215" s="103" t="s">
        <v>67</v>
      </c>
      <c r="F215" s="104" t="s">
        <v>75</v>
      </c>
      <c r="G215" s="104" t="s">
        <v>308</v>
      </c>
      <c r="H215" s="105" t="s">
        <v>14</v>
      </c>
      <c r="I215" s="54">
        <v>408200</v>
      </c>
      <c r="J215" s="55">
        <v>2018</v>
      </c>
      <c r="K215" s="106">
        <v>2018</v>
      </c>
      <c r="L215" s="57">
        <v>1008</v>
      </c>
      <c r="M215" s="58" t="s">
        <v>62</v>
      </c>
      <c r="N215" s="57">
        <v>11</v>
      </c>
      <c r="O215" s="65">
        <v>0</v>
      </c>
      <c r="P215" s="66">
        <v>1</v>
      </c>
    </row>
    <row r="216" spans="1:16" s="59" customFormat="1" ht="15.75" x14ac:dyDescent="0.25">
      <c r="A216" s="102" t="s">
        <v>303</v>
      </c>
      <c r="B216" s="103" t="s">
        <v>66</v>
      </c>
      <c r="C216" s="103" t="s">
        <v>58</v>
      </c>
      <c r="D216" s="103">
        <v>0</v>
      </c>
      <c r="E216" s="103" t="s">
        <v>67</v>
      </c>
      <c r="F216" s="104" t="s">
        <v>75</v>
      </c>
      <c r="G216" s="104" t="s">
        <v>309</v>
      </c>
      <c r="H216" s="105" t="s">
        <v>14</v>
      </c>
      <c r="I216" s="54">
        <f>5600-400</f>
        <v>5200</v>
      </c>
      <c r="J216" s="55">
        <v>2018</v>
      </c>
      <c r="K216" s="106">
        <v>2018</v>
      </c>
      <c r="L216" s="57">
        <v>8</v>
      </c>
      <c r="M216" s="58" t="s">
        <v>62</v>
      </c>
      <c r="N216" s="57">
        <v>11</v>
      </c>
      <c r="O216" s="65">
        <v>0</v>
      </c>
      <c r="P216" s="66">
        <v>1</v>
      </c>
    </row>
    <row r="217" spans="1:16" s="59" customFormat="1" ht="15.75" x14ac:dyDescent="0.25">
      <c r="A217" s="102" t="s">
        <v>303</v>
      </c>
      <c r="B217" s="103" t="s">
        <v>66</v>
      </c>
      <c r="C217" s="103" t="s">
        <v>58</v>
      </c>
      <c r="D217" s="103">
        <v>0</v>
      </c>
      <c r="E217" s="103" t="s">
        <v>73</v>
      </c>
      <c r="F217" s="104" t="s">
        <v>75</v>
      </c>
      <c r="G217" s="104" t="s">
        <v>310</v>
      </c>
      <c r="H217" s="105" t="s">
        <v>14</v>
      </c>
      <c r="I217" s="54">
        <v>1600</v>
      </c>
      <c r="J217" s="55">
        <v>2018</v>
      </c>
      <c r="K217" s="106">
        <v>2018</v>
      </c>
      <c r="L217" s="57">
        <v>3</v>
      </c>
      <c r="M217" s="58" t="s">
        <v>62</v>
      </c>
      <c r="N217" s="57">
        <v>11</v>
      </c>
      <c r="O217" s="65">
        <v>0</v>
      </c>
      <c r="P217" s="66">
        <v>1</v>
      </c>
    </row>
    <row r="218" spans="1:16" s="59" customFormat="1" ht="15.75" x14ac:dyDescent="0.25">
      <c r="A218" s="102" t="s">
        <v>303</v>
      </c>
      <c r="B218" s="103" t="s">
        <v>66</v>
      </c>
      <c r="C218" s="103" t="s">
        <v>58</v>
      </c>
      <c r="D218" s="103">
        <v>0</v>
      </c>
      <c r="E218" s="103" t="s">
        <v>73</v>
      </c>
      <c r="F218" s="103" t="s">
        <v>75</v>
      </c>
      <c r="G218" s="104" t="s">
        <v>311</v>
      </c>
      <c r="H218" s="105" t="s">
        <v>14</v>
      </c>
      <c r="I218" s="54">
        <v>124200</v>
      </c>
      <c r="J218" s="55">
        <v>2018</v>
      </c>
      <c r="K218" s="106">
        <v>2018</v>
      </c>
      <c r="L218" s="57">
        <v>299</v>
      </c>
      <c r="M218" s="58" t="s">
        <v>62</v>
      </c>
      <c r="N218" s="57">
        <v>11</v>
      </c>
      <c r="O218" s="65">
        <v>0</v>
      </c>
      <c r="P218" s="66">
        <v>1</v>
      </c>
    </row>
    <row r="219" spans="1:16" s="59" customFormat="1" ht="15.75" x14ac:dyDescent="0.25">
      <c r="A219" s="102" t="s">
        <v>303</v>
      </c>
      <c r="B219" s="103" t="s">
        <v>66</v>
      </c>
      <c r="C219" s="103" t="s">
        <v>58</v>
      </c>
      <c r="D219" s="103">
        <v>0</v>
      </c>
      <c r="E219" s="103" t="s">
        <v>59</v>
      </c>
      <c r="F219" s="104" t="s">
        <v>75</v>
      </c>
      <c r="G219" s="104" t="s">
        <v>312</v>
      </c>
      <c r="H219" s="105" t="s">
        <v>14</v>
      </c>
      <c r="I219" s="54">
        <v>31200</v>
      </c>
      <c r="J219" s="55">
        <v>2018</v>
      </c>
      <c r="K219" s="106">
        <v>2018</v>
      </c>
      <c r="L219" s="57">
        <v>78</v>
      </c>
      <c r="M219" s="58" t="s">
        <v>62</v>
      </c>
      <c r="N219" s="57">
        <v>11</v>
      </c>
      <c r="O219" s="65">
        <v>0</v>
      </c>
      <c r="P219" s="66">
        <v>1</v>
      </c>
    </row>
    <row r="220" spans="1:16" s="59" customFormat="1" ht="15.75" x14ac:dyDescent="0.25">
      <c r="A220" s="102" t="s">
        <v>303</v>
      </c>
      <c r="B220" s="103" t="s">
        <v>66</v>
      </c>
      <c r="C220" s="103" t="s">
        <v>58</v>
      </c>
      <c r="D220" s="103">
        <v>0</v>
      </c>
      <c r="E220" s="103" t="s">
        <v>59</v>
      </c>
      <c r="F220" s="104" t="s">
        <v>75</v>
      </c>
      <c r="G220" s="104" t="s">
        <v>313</v>
      </c>
      <c r="H220" s="105" t="s">
        <v>14</v>
      </c>
      <c r="I220" s="54">
        <v>26670</v>
      </c>
      <c r="J220" s="55">
        <v>2018</v>
      </c>
      <c r="K220" s="106">
        <v>2018</v>
      </c>
      <c r="L220" s="57">
        <v>372</v>
      </c>
      <c r="M220" s="58" t="s">
        <v>62</v>
      </c>
      <c r="N220" s="57">
        <v>11</v>
      </c>
      <c r="O220" s="65">
        <v>0</v>
      </c>
      <c r="P220" s="66">
        <v>1</v>
      </c>
    </row>
    <row r="221" spans="1:16" s="59" customFormat="1" ht="15.75" x14ac:dyDescent="0.25">
      <c r="A221" s="102" t="s">
        <v>303</v>
      </c>
      <c r="B221" s="103" t="s">
        <v>66</v>
      </c>
      <c r="C221" s="103" t="s">
        <v>58</v>
      </c>
      <c r="D221" s="103">
        <v>0</v>
      </c>
      <c r="E221" s="103" t="s">
        <v>59</v>
      </c>
      <c r="F221" s="104" t="s">
        <v>75</v>
      </c>
      <c r="G221" s="104" t="s">
        <v>314</v>
      </c>
      <c r="H221" s="105" t="s">
        <v>14</v>
      </c>
      <c r="I221" s="54">
        <v>800</v>
      </c>
      <c r="J221" s="55">
        <v>2018</v>
      </c>
      <c r="K221" s="106">
        <v>2018</v>
      </c>
      <c r="L221" s="57">
        <v>1</v>
      </c>
      <c r="M221" s="58" t="s">
        <v>62</v>
      </c>
      <c r="N221" s="57">
        <v>11</v>
      </c>
      <c r="O221" s="65">
        <v>0</v>
      </c>
      <c r="P221" s="66">
        <v>1</v>
      </c>
    </row>
    <row r="222" spans="1:16" s="59" customFormat="1" ht="15.75" x14ac:dyDescent="0.25">
      <c r="A222" s="102" t="s">
        <v>303</v>
      </c>
      <c r="B222" s="103" t="s">
        <v>66</v>
      </c>
      <c r="C222" s="103" t="s">
        <v>58</v>
      </c>
      <c r="D222" s="103">
        <v>0</v>
      </c>
      <c r="E222" s="103" t="s">
        <v>63</v>
      </c>
      <c r="F222" s="104" t="s">
        <v>75</v>
      </c>
      <c r="G222" s="104" t="s">
        <v>315</v>
      </c>
      <c r="H222" s="105" t="s">
        <v>14</v>
      </c>
      <c r="I222" s="54">
        <v>107800</v>
      </c>
      <c r="J222" s="55">
        <v>2018</v>
      </c>
      <c r="K222" s="106">
        <v>2018</v>
      </c>
      <c r="L222" s="57">
        <v>262</v>
      </c>
      <c r="M222" s="58" t="s">
        <v>62</v>
      </c>
      <c r="N222" s="57">
        <v>11</v>
      </c>
      <c r="O222" s="65">
        <v>0</v>
      </c>
      <c r="P222" s="66">
        <v>1</v>
      </c>
    </row>
    <row r="223" spans="1:16" s="59" customFormat="1" ht="15.75" x14ac:dyDescent="0.25">
      <c r="A223" s="102" t="s">
        <v>303</v>
      </c>
      <c r="B223" s="103" t="s">
        <v>66</v>
      </c>
      <c r="C223" s="103" t="s">
        <v>58</v>
      </c>
      <c r="D223" s="103">
        <v>0</v>
      </c>
      <c r="E223" s="103" t="s">
        <v>63</v>
      </c>
      <c r="F223" s="104" t="s">
        <v>75</v>
      </c>
      <c r="G223" s="104" t="s">
        <v>316</v>
      </c>
      <c r="H223" s="105" t="s">
        <v>14</v>
      </c>
      <c r="I223" s="54">
        <v>5200</v>
      </c>
      <c r="J223" s="55">
        <v>2018</v>
      </c>
      <c r="K223" s="106">
        <v>2018</v>
      </c>
      <c r="L223" s="57">
        <v>11</v>
      </c>
      <c r="M223" s="58" t="s">
        <v>62</v>
      </c>
      <c r="N223" s="57">
        <v>11</v>
      </c>
      <c r="O223" s="65">
        <v>0</v>
      </c>
      <c r="P223" s="66">
        <v>1</v>
      </c>
    </row>
    <row r="224" spans="1:16" s="59" customFormat="1" ht="15.75" x14ac:dyDescent="0.25">
      <c r="A224" s="102" t="s">
        <v>303</v>
      </c>
      <c r="B224" s="103" t="s">
        <v>81</v>
      </c>
      <c r="C224" s="103" t="s">
        <v>58</v>
      </c>
      <c r="D224" s="103">
        <v>0</v>
      </c>
      <c r="E224" s="103" t="s">
        <v>73</v>
      </c>
      <c r="F224" s="103" t="s">
        <v>103</v>
      </c>
      <c r="G224" s="104" t="s">
        <v>317</v>
      </c>
      <c r="H224" s="105" t="s">
        <v>14</v>
      </c>
      <c r="I224" s="54">
        <v>350</v>
      </c>
      <c r="J224" s="55">
        <v>2018</v>
      </c>
      <c r="K224" s="106">
        <v>2018</v>
      </c>
      <c r="L224" s="57">
        <v>4</v>
      </c>
      <c r="M224" s="58" t="s">
        <v>62</v>
      </c>
      <c r="N224" s="57">
        <v>11</v>
      </c>
      <c r="O224" s="65">
        <v>0</v>
      </c>
      <c r="P224" s="66">
        <v>1</v>
      </c>
    </row>
    <row r="225" spans="1:16" s="59" customFormat="1" ht="15.75" x14ac:dyDescent="0.25">
      <c r="A225" s="102" t="s">
        <v>303</v>
      </c>
      <c r="B225" s="103" t="s">
        <v>122</v>
      </c>
      <c r="C225" s="103" t="s">
        <v>58</v>
      </c>
      <c r="D225" s="103">
        <v>0</v>
      </c>
      <c r="E225" s="103" t="s">
        <v>59</v>
      </c>
      <c r="F225" s="103" t="s">
        <v>125</v>
      </c>
      <c r="G225" s="104" t="s">
        <v>318</v>
      </c>
      <c r="H225" s="105" t="s">
        <v>14</v>
      </c>
      <c r="I225" s="54">
        <v>220</v>
      </c>
      <c r="J225" s="55">
        <v>2018</v>
      </c>
      <c r="K225" s="106">
        <v>2018</v>
      </c>
      <c r="L225" s="57">
        <v>1</v>
      </c>
      <c r="M225" s="58" t="s">
        <v>62</v>
      </c>
      <c r="N225" s="57">
        <v>11</v>
      </c>
      <c r="O225" s="65">
        <v>0</v>
      </c>
      <c r="P225" s="66">
        <v>1</v>
      </c>
    </row>
    <row r="226" spans="1:16" s="59" customFormat="1" ht="15.75" x14ac:dyDescent="0.25">
      <c r="A226" s="102" t="s">
        <v>303</v>
      </c>
      <c r="B226" s="103" t="s">
        <v>122</v>
      </c>
      <c r="C226" s="103" t="s">
        <v>58</v>
      </c>
      <c r="D226" s="103">
        <v>0</v>
      </c>
      <c r="E226" s="103" t="s">
        <v>67</v>
      </c>
      <c r="F226" s="103" t="s">
        <v>125</v>
      </c>
      <c r="G226" s="104" t="s">
        <v>319</v>
      </c>
      <c r="H226" s="105" t="s">
        <v>14</v>
      </c>
      <c r="I226" s="54">
        <v>40850</v>
      </c>
      <c r="J226" s="55">
        <v>2018</v>
      </c>
      <c r="K226" s="106">
        <v>2018</v>
      </c>
      <c r="L226" s="57">
        <v>139</v>
      </c>
      <c r="M226" s="58" t="s">
        <v>62</v>
      </c>
      <c r="N226" s="57">
        <v>11</v>
      </c>
      <c r="O226" s="65">
        <v>0</v>
      </c>
      <c r="P226" s="66">
        <v>1</v>
      </c>
    </row>
    <row r="227" spans="1:16" s="59" customFormat="1" ht="15.75" x14ac:dyDescent="0.25">
      <c r="A227" s="102" t="s">
        <v>303</v>
      </c>
      <c r="B227" s="103" t="s">
        <v>122</v>
      </c>
      <c r="C227" s="103" t="s">
        <v>58</v>
      </c>
      <c r="D227" s="103">
        <v>0</v>
      </c>
      <c r="E227" s="103" t="s">
        <v>67</v>
      </c>
      <c r="F227" s="103" t="s">
        <v>125</v>
      </c>
      <c r="G227" s="104" t="s">
        <v>320</v>
      </c>
      <c r="H227" s="105" t="s">
        <v>14</v>
      </c>
      <c r="I227" s="54">
        <v>440</v>
      </c>
      <c r="J227" s="55">
        <v>2018</v>
      </c>
      <c r="K227" s="106">
        <v>2018</v>
      </c>
      <c r="L227" s="57">
        <v>1</v>
      </c>
      <c r="M227" s="58" t="s">
        <v>62</v>
      </c>
      <c r="N227" s="57">
        <v>11</v>
      </c>
      <c r="O227" s="65">
        <v>0</v>
      </c>
      <c r="P227" s="66">
        <v>1</v>
      </c>
    </row>
    <row r="228" spans="1:16" s="59" customFormat="1" ht="15.75" x14ac:dyDescent="0.25">
      <c r="A228" s="102" t="s">
        <v>303</v>
      </c>
      <c r="B228" s="103" t="s">
        <v>126</v>
      </c>
      <c r="C228" s="103" t="s">
        <v>58</v>
      </c>
      <c r="D228" s="103">
        <v>0</v>
      </c>
      <c r="E228" s="103" t="s">
        <v>63</v>
      </c>
      <c r="F228" s="103" t="s">
        <v>267</v>
      </c>
      <c r="G228" s="104" t="s">
        <v>321</v>
      </c>
      <c r="H228" s="105" t="s">
        <v>14</v>
      </c>
      <c r="I228" s="54">
        <v>800</v>
      </c>
      <c r="J228" s="55">
        <v>2018</v>
      </c>
      <c r="K228" s="106">
        <v>2018</v>
      </c>
      <c r="L228" s="57">
        <v>4</v>
      </c>
      <c r="M228" s="58" t="s">
        <v>62</v>
      </c>
      <c r="N228" s="57">
        <v>11</v>
      </c>
      <c r="O228" s="65">
        <v>0</v>
      </c>
      <c r="P228" s="66">
        <v>1</v>
      </c>
    </row>
    <row r="229" spans="1:16" s="59" customFormat="1" ht="15.75" x14ac:dyDescent="0.25">
      <c r="A229" s="102" t="s">
        <v>303</v>
      </c>
      <c r="B229" s="103" t="s">
        <v>126</v>
      </c>
      <c r="C229" s="103" t="s">
        <v>58</v>
      </c>
      <c r="D229" s="103">
        <v>0</v>
      </c>
      <c r="E229" s="103" t="s">
        <v>59</v>
      </c>
      <c r="F229" s="103" t="s">
        <v>267</v>
      </c>
      <c r="G229" s="104" t="s">
        <v>322</v>
      </c>
      <c r="H229" s="105" t="s">
        <v>14</v>
      </c>
      <c r="I229" s="54">
        <v>600</v>
      </c>
      <c r="J229" s="55">
        <v>2018</v>
      </c>
      <c r="K229" s="106">
        <v>2018</v>
      </c>
      <c r="L229" s="57">
        <v>3</v>
      </c>
      <c r="M229" s="58" t="s">
        <v>62</v>
      </c>
      <c r="N229" s="57">
        <v>11</v>
      </c>
      <c r="O229" s="65">
        <v>0</v>
      </c>
      <c r="P229" s="66">
        <v>1</v>
      </c>
    </row>
    <row r="230" spans="1:16" s="59" customFormat="1" ht="15.75" x14ac:dyDescent="0.25">
      <c r="A230" s="102" t="s">
        <v>303</v>
      </c>
      <c r="B230" s="103" t="s">
        <v>126</v>
      </c>
      <c r="C230" s="103" t="s">
        <v>58</v>
      </c>
      <c r="D230" s="103">
        <v>0</v>
      </c>
      <c r="E230" s="103" t="s">
        <v>67</v>
      </c>
      <c r="F230" s="103" t="s">
        <v>267</v>
      </c>
      <c r="G230" s="104" t="s">
        <v>323</v>
      </c>
      <c r="H230" s="105" t="s">
        <v>14</v>
      </c>
      <c r="I230" s="54">
        <v>3400</v>
      </c>
      <c r="J230" s="55">
        <v>2018</v>
      </c>
      <c r="K230" s="106">
        <v>2018</v>
      </c>
      <c r="L230" s="57">
        <v>14</v>
      </c>
      <c r="M230" s="58" t="s">
        <v>62</v>
      </c>
      <c r="N230" s="57">
        <v>11</v>
      </c>
      <c r="O230" s="65">
        <v>0</v>
      </c>
      <c r="P230" s="66">
        <v>1</v>
      </c>
    </row>
    <row r="231" spans="1:16" s="59" customFormat="1" ht="15.75" x14ac:dyDescent="0.25">
      <c r="A231" s="102" t="s">
        <v>303</v>
      </c>
      <c r="B231" s="103" t="s">
        <v>126</v>
      </c>
      <c r="C231" s="103" t="s">
        <v>58</v>
      </c>
      <c r="D231" s="103">
        <v>0</v>
      </c>
      <c r="E231" s="103" t="s">
        <v>73</v>
      </c>
      <c r="F231" s="103" t="s">
        <v>267</v>
      </c>
      <c r="G231" s="104" t="s">
        <v>324</v>
      </c>
      <c r="H231" s="105" t="s">
        <v>14</v>
      </c>
      <c r="I231" s="54">
        <v>2800</v>
      </c>
      <c r="J231" s="55">
        <v>2018</v>
      </c>
      <c r="K231" s="106">
        <v>2018</v>
      </c>
      <c r="L231" s="57">
        <v>14</v>
      </c>
      <c r="M231" s="58" t="s">
        <v>62</v>
      </c>
      <c r="N231" s="57">
        <v>11</v>
      </c>
      <c r="O231" s="65">
        <v>0</v>
      </c>
      <c r="P231" s="66">
        <v>1</v>
      </c>
    </row>
    <row r="232" spans="1:16" s="59" customFormat="1" ht="15.75" x14ac:dyDescent="0.25">
      <c r="A232" s="102" t="s">
        <v>303</v>
      </c>
      <c r="B232" s="103" t="s">
        <v>87</v>
      </c>
      <c r="C232" s="103" t="s">
        <v>58</v>
      </c>
      <c r="D232" s="103">
        <v>0</v>
      </c>
      <c r="E232" s="103" t="s">
        <v>67</v>
      </c>
      <c r="F232" s="103" t="s">
        <v>106</v>
      </c>
      <c r="G232" s="104" t="s">
        <v>325</v>
      </c>
      <c r="H232" s="105" t="s">
        <v>14</v>
      </c>
      <c r="I232" s="54">
        <v>8086</v>
      </c>
      <c r="J232" s="55">
        <v>2018</v>
      </c>
      <c r="K232" s="106">
        <v>2018</v>
      </c>
      <c r="L232" s="57">
        <v>13</v>
      </c>
      <c r="M232" s="58" t="s">
        <v>62</v>
      </c>
      <c r="N232" s="57">
        <v>11</v>
      </c>
      <c r="O232" s="65">
        <v>0</v>
      </c>
      <c r="P232" s="66">
        <v>1</v>
      </c>
    </row>
    <row r="233" spans="1:16" s="59" customFormat="1" ht="15.75" x14ac:dyDescent="0.25">
      <c r="A233" s="102" t="s">
        <v>303</v>
      </c>
      <c r="B233" s="103" t="s">
        <v>197</v>
      </c>
      <c r="C233" s="103" t="s">
        <v>58</v>
      </c>
      <c r="D233" s="103">
        <v>0</v>
      </c>
      <c r="E233" s="103" t="s">
        <v>67</v>
      </c>
      <c r="F233" s="103" t="s">
        <v>246</v>
      </c>
      <c r="G233" s="104" t="s">
        <v>326</v>
      </c>
      <c r="H233" s="105" t="s">
        <v>200</v>
      </c>
      <c r="I233" s="54">
        <v>5600</v>
      </c>
      <c r="J233" s="55">
        <v>2018</v>
      </c>
      <c r="K233" s="106">
        <v>2014</v>
      </c>
      <c r="L233" s="57">
        <v>10</v>
      </c>
      <c r="M233" s="58" t="s">
        <v>62</v>
      </c>
      <c r="N233" s="57">
        <v>11</v>
      </c>
      <c r="O233" s="65">
        <v>0</v>
      </c>
      <c r="P233" s="66">
        <v>1</v>
      </c>
    </row>
    <row r="234" spans="1:16" s="59" customFormat="1" ht="15.75" x14ac:dyDescent="0.25">
      <c r="A234" s="102" t="s">
        <v>303</v>
      </c>
      <c r="B234" s="103" t="s">
        <v>197</v>
      </c>
      <c r="C234" s="103" t="s">
        <v>58</v>
      </c>
      <c r="D234" s="103">
        <v>0</v>
      </c>
      <c r="E234" s="103" t="s">
        <v>73</v>
      </c>
      <c r="F234" s="103" t="s">
        <v>246</v>
      </c>
      <c r="G234" s="104" t="s">
        <v>327</v>
      </c>
      <c r="H234" s="105" t="s">
        <v>200</v>
      </c>
      <c r="I234" s="54">
        <v>1600</v>
      </c>
      <c r="J234" s="55">
        <v>2018</v>
      </c>
      <c r="K234" s="106">
        <v>2014</v>
      </c>
      <c r="L234" s="57">
        <v>4</v>
      </c>
      <c r="M234" s="58" t="s">
        <v>62</v>
      </c>
      <c r="N234" s="57">
        <v>11</v>
      </c>
      <c r="O234" s="65">
        <v>0</v>
      </c>
      <c r="P234" s="66">
        <v>1</v>
      </c>
    </row>
    <row r="235" spans="1:16" s="59" customFormat="1" ht="15.75" x14ac:dyDescent="0.25">
      <c r="A235" s="102" t="s">
        <v>303</v>
      </c>
      <c r="B235" s="103" t="s">
        <v>84</v>
      </c>
      <c r="C235" s="103" t="s">
        <v>58</v>
      </c>
      <c r="D235" s="103">
        <v>0</v>
      </c>
      <c r="E235" s="103" t="s">
        <v>67</v>
      </c>
      <c r="F235" s="104" t="s">
        <v>276</v>
      </c>
      <c r="G235" s="104" t="s">
        <v>328</v>
      </c>
      <c r="H235" s="105" t="s">
        <v>14</v>
      </c>
      <c r="I235" s="54">
        <v>9600</v>
      </c>
      <c r="J235" s="55">
        <v>2018</v>
      </c>
      <c r="K235" s="106">
        <v>2018</v>
      </c>
      <c r="L235" s="57">
        <v>6</v>
      </c>
      <c r="M235" s="58" t="s">
        <v>62</v>
      </c>
      <c r="N235" s="57">
        <v>11</v>
      </c>
      <c r="O235" s="65">
        <v>0</v>
      </c>
      <c r="P235" s="66">
        <v>1</v>
      </c>
    </row>
    <row r="236" spans="1:16" s="59" customFormat="1" ht="15.75" x14ac:dyDescent="0.25">
      <c r="A236" s="102" t="s">
        <v>303</v>
      </c>
      <c r="B236" s="103" t="s">
        <v>84</v>
      </c>
      <c r="C236" s="103" t="s">
        <v>58</v>
      </c>
      <c r="D236" s="103">
        <v>0</v>
      </c>
      <c r="E236" s="103" t="s">
        <v>63</v>
      </c>
      <c r="F236" s="104" t="s">
        <v>276</v>
      </c>
      <c r="G236" s="104" t="s">
        <v>329</v>
      </c>
      <c r="H236" s="105" t="s">
        <v>14</v>
      </c>
      <c r="I236" s="54">
        <v>1800</v>
      </c>
      <c r="J236" s="55">
        <v>2018</v>
      </c>
      <c r="K236" s="106">
        <v>2018</v>
      </c>
      <c r="L236" s="57">
        <v>1</v>
      </c>
      <c r="M236" s="58" t="s">
        <v>62</v>
      </c>
      <c r="N236" s="57">
        <v>11</v>
      </c>
      <c r="O236" s="65">
        <v>0</v>
      </c>
      <c r="P236" s="66">
        <v>1</v>
      </c>
    </row>
    <row r="237" spans="1:16" s="59" customFormat="1" ht="15.75" x14ac:dyDescent="0.25">
      <c r="A237" s="102" t="s">
        <v>330</v>
      </c>
      <c r="B237" s="103" t="s">
        <v>57</v>
      </c>
      <c r="C237" s="103" t="s">
        <v>58</v>
      </c>
      <c r="D237" s="103">
        <v>0</v>
      </c>
      <c r="E237" s="103" t="s">
        <v>63</v>
      </c>
      <c r="F237" s="103" t="s">
        <v>92</v>
      </c>
      <c r="G237" s="104" t="s">
        <v>331</v>
      </c>
      <c r="H237" s="105" t="s">
        <v>14</v>
      </c>
      <c r="I237" s="54">
        <v>3960</v>
      </c>
      <c r="J237" s="55">
        <v>2018</v>
      </c>
      <c r="K237" s="106">
        <v>2018</v>
      </c>
      <c r="L237" s="57">
        <v>13</v>
      </c>
      <c r="M237" s="58" t="s">
        <v>62</v>
      </c>
      <c r="N237" s="57">
        <v>12</v>
      </c>
      <c r="O237" s="65">
        <v>2277</v>
      </c>
      <c r="P237" s="66">
        <v>1</v>
      </c>
    </row>
    <row r="238" spans="1:16" s="59" customFormat="1" ht="15.75" x14ac:dyDescent="0.25">
      <c r="A238" s="102" t="s">
        <v>330</v>
      </c>
      <c r="B238" s="103" t="s">
        <v>57</v>
      </c>
      <c r="C238" s="103" t="s">
        <v>58</v>
      </c>
      <c r="D238" s="103">
        <v>0</v>
      </c>
      <c r="E238" s="103" t="s">
        <v>63</v>
      </c>
      <c r="F238" s="103" t="s">
        <v>92</v>
      </c>
      <c r="G238" s="104" t="s">
        <v>332</v>
      </c>
      <c r="H238" s="105" t="s">
        <v>14</v>
      </c>
      <c r="I238" s="54">
        <v>97260</v>
      </c>
      <c r="J238" s="55">
        <v>2018</v>
      </c>
      <c r="K238" s="106">
        <v>2018</v>
      </c>
      <c r="L238" s="57">
        <v>354</v>
      </c>
      <c r="M238" s="58" t="s">
        <v>62</v>
      </c>
      <c r="N238" s="57">
        <v>12</v>
      </c>
      <c r="O238" s="65">
        <v>0</v>
      </c>
      <c r="P238" s="66">
        <v>1</v>
      </c>
    </row>
    <row r="239" spans="1:16" s="59" customFormat="1" ht="15.75" x14ac:dyDescent="0.25">
      <c r="A239" s="102" t="s">
        <v>330</v>
      </c>
      <c r="B239" s="103" t="s">
        <v>57</v>
      </c>
      <c r="C239" s="103" t="s">
        <v>58</v>
      </c>
      <c r="D239" s="103">
        <v>0</v>
      </c>
      <c r="E239" s="103" t="s">
        <v>59</v>
      </c>
      <c r="F239" s="103" t="s">
        <v>92</v>
      </c>
      <c r="G239" s="104" t="s">
        <v>333</v>
      </c>
      <c r="H239" s="105" t="s">
        <v>14</v>
      </c>
      <c r="I239" s="54">
        <v>37980</v>
      </c>
      <c r="J239" s="55">
        <v>2018</v>
      </c>
      <c r="K239" s="106">
        <v>2018</v>
      </c>
      <c r="L239" s="57">
        <v>141</v>
      </c>
      <c r="M239" s="58" t="s">
        <v>62</v>
      </c>
      <c r="N239" s="57">
        <v>12</v>
      </c>
      <c r="O239" s="65">
        <v>0</v>
      </c>
      <c r="P239" s="66">
        <v>1</v>
      </c>
    </row>
    <row r="240" spans="1:16" s="59" customFormat="1" ht="15.75" x14ac:dyDescent="0.25">
      <c r="A240" s="102" t="s">
        <v>330</v>
      </c>
      <c r="B240" s="103" t="s">
        <v>66</v>
      </c>
      <c r="C240" s="103" t="s">
        <v>58</v>
      </c>
      <c r="D240" s="103">
        <v>0</v>
      </c>
      <c r="E240" s="103" t="s">
        <v>63</v>
      </c>
      <c r="F240" s="103" t="s">
        <v>75</v>
      </c>
      <c r="G240" s="104" t="s">
        <v>334</v>
      </c>
      <c r="H240" s="105" t="s">
        <v>14</v>
      </c>
      <c r="I240" s="54">
        <v>108600</v>
      </c>
      <c r="J240" s="55">
        <v>2018</v>
      </c>
      <c r="K240" s="106">
        <v>2018</v>
      </c>
      <c r="L240" s="57">
        <v>267</v>
      </c>
      <c r="M240" s="58" t="s">
        <v>62</v>
      </c>
      <c r="N240" s="57">
        <v>12</v>
      </c>
      <c r="O240" s="65">
        <v>0</v>
      </c>
      <c r="P240" s="66">
        <v>1</v>
      </c>
    </row>
    <row r="241" spans="1:16" s="59" customFormat="1" ht="15.75" x14ac:dyDescent="0.25">
      <c r="A241" s="102" t="s">
        <v>330</v>
      </c>
      <c r="B241" s="103" t="s">
        <v>66</v>
      </c>
      <c r="C241" s="103" t="s">
        <v>58</v>
      </c>
      <c r="D241" s="103">
        <v>0</v>
      </c>
      <c r="E241" s="103" t="s">
        <v>63</v>
      </c>
      <c r="F241" s="103" t="s">
        <v>75</v>
      </c>
      <c r="G241" s="104" t="s">
        <v>335</v>
      </c>
      <c r="H241" s="105" t="s">
        <v>14</v>
      </c>
      <c r="I241" s="54">
        <v>4800</v>
      </c>
      <c r="J241" s="55">
        <v>2018</v>
      </c>
      <c r="K241" s="106">
        <v>2018</v>
      </c>
      <c r="L241" s="57">
        <v>11</v>
      </c>
      <c r="M241" s="58" t="s">
        <v>62</v>
      </c>
      <c r="N241" s="57">
        <v>12</v>
      </c>
      <c r="O241" s="65">
        <v>0</v>
      </c>
      <c r="P241" s="66">
        <v>1</v>
      </c>
    </row>
    <row r="242" spans="1:16" s="59" customFormat="1" ht="15.75" x14ac:dyDescent="0.25">
      <c r="A242" s="102" t="s">
        <v>330</v>
      </c>
      <c r="B242" s="103" t="s">
        <v>66</v>
      </c>
      <c r="C242" s="103" t="s">
        <v>58</v>
      </c>
      <c r="D242" s="103">
        <v>0</v>
      </c>
      <c r="E242" s="103" t="s">
        <v>67</v>
      </c>
      <c r="F242" s="104" t="s">
        <v>75</v>
      </c>
      <c r="G242" s="104" t="s">
        <v>336</v>
      </c>
      <c r="H242" s="105" t="s">
        <v>14</v>
      </c>
      <c r="I242" s="54">
        <v>417800</v>
      </c>
      <c r="J242" s="55">
        <v>2018</v>
      </c>
      <c r="K242" s="106">
        <v>2018</v>
      </c>
      <c r="L242" s="57">
        <v>1029</v>
      </c>
      <c r="M242" s="58" t="s">
        <v>62</v>
      </c>
      <c r="N242" s="57">
        <v>12</v>
      </c>
      <c r="O242" s="65">
        <v>0</v>
      </c>
      <c r="P242" s="66">
        <v>1</v>
      </c>
    </row>
    <row r="243" spans="1:16" s="59" customFormat="1" ht="15.75" x14ac:dyDescent="0.25">
      <c r="A243" s="102" t="s">
        <v>330</v>
      </c>
      <c r="B243" s="103" t="s">
        <v>66</v>
      </c>
      <c r="C243" s="103" t="s">
        <v>58</v>
      </c>
      <c r="D243" s="103">
        <v>0</v>
      </c>
      <c r="E243" s="103" t="s">
        <v>67</v>
      </c>
      <c r="F243" s="104" t="s">
        <v>75</v>
      </c>
      <c r="G243" s="104" t="s">
        <v>337</v>
      </c>
      <c r="H243" s="105" t="s">
        <v>14</v>
      </c>
      <c r="I243" s="54">
        <f>6800-400</f>
        <v>6400</v>
      </c>
      <c r="J243" s="55">
        <v>2018</v>
      </c>
      <c r="K243" s="106">
        <v>2018</v>
      </c>
      <c r="L243" s="57">
        <v>12</v>
      </c>
      <c r="M243" s="58" t="s">
        <v>62</v>
      </c>
      <c r="N243" s="57">
        <v>12</v>
      </c>
      <c r="O243" s="65">
        <v>0</v>
      </c>
      <c r="P243" s="66">
        <v>1</v>
      </c>
    </row>
    <row r="244" spans="1:16" s="59" customFormat="1" ht="15.75" x14ac:dyDescent="0.25">
      <c r="A244" s="102" t="s">
        <v>330</v>
      </c>
      <c r="B244" s="103" t="s">
        <v>66</v>
      </c>
      <c r="C244" s="103" t="s">
        <v>58</v>
      </c>
      <c r="D244" s="103">
        <v>0</v>
      </c>
      <c r="E244" s="103" t="s">
        <v>73</v>
      </c>
      <c r="F244" s="104" t="s">
        <v>75</v>
      </c>
      <c r="G244" s="104" t="s">
        <v>338</v>
      </c>
      <c r="H244" s="105" t="s">
        <v>14</v>
      </c>
      <c r="I244" s="54">
        <v>400</v>
      </c>
      <c r="J244" s="55">
        <v>2018</v>
      </c>
      <c r="K244" s="106">
        <v>2018</v>
      </c>
      <c r="L244" s="57">
        <v>1</v>
      </c>
      <c r="M244" s="58" t="s">
        <v>62</v>
      </c>
      <c r="N244" s="57">
        <v>12</v>
      </c>
      <c r="O244" s="65">
        <v>0</v>
      </c>
      <c r="P244" s="66">
        <v>1</v>
      </c>
    </row>
    <row r="245" spans="1:16" s="59" customFormat="1" ht="15.75" x14ac:dyDescent="0.25">
      <c r="A245" s="102" t="s">
        <v>330</v>
      </c>
      <c r="B245" s="103" t="s">
        <v>66</v>
      </c>
      <c r="C245" s="103" t="s">
        <v>58</v>
      </c>
      <c r="D245" s="103">
        <v>0</v>
      </c>
      <c r="E245" s="103" t="s">
        <v>73</v>
      </c>
      <c r="F245" s="103" t="s">
        <v>75</v>
      </c>
      <c r="G245" s="104" t="s">
        <v>339</v>
      </c>
      <c r="H245" s="105" t="s">
        <v>14</v>
      </c>
      <c r="I245" s="54">
        <v>125800</v>
      </c>
      <c r="J245" s="55">
        <v>2018</v>
      </c>
      <c r="K245" s="106">
        <v>2018</v>
      </c>
      <c r="L245" s="57">
        <v>310</v>
      </c>
      <c r="M245" s="58" t="s">
        <v>62</v>
      </c>
      <c r="N245" s="57">
        <v>12</v>
      </c>
      <c r="O245" s="65">
        <v>0</v>
      </c>
      <c r="P245" s="66">
        <v>1</v>
      </c>
    </row>
    <row r="246" spans="1:16" s="59" customFormat="1" ht="15.75" x14ac:dyDescent="0.25">
      <c r="A246" s="102" t="s">
        <v>330</v>
      </c>
      <c r="B246" s="103" t="s">
        <v>66</v>
      </c>
      <c r="C246" s="103" t="s">
        <v>58</v>
      </c>
      <c r="D246" s="103">
        <v>0</v>
      </c>
      <c r="E246" s="103" t="s">
        <v>59</v>
      </c>
      <c r="F246" s="104" t="s">
        <v>75</v>
      </c>
      <c r="G246" s="104" t="s">
        <v>340</v>
      </c>
      <c r="H246" s="105" t="s">
        <v>14</v>
      </c>
      <c r="I246" s="54">
        <v>33200</v>
      </c>
      <c r="J246" s="55">
        <v>2018</v>
      </c>
      <c r="K246" s="106">
        <v>2018</v>
      </c>
      <c r="L246" s="57">
        <v>81</v>
      </c>
      <c r="M246" s="58" t="s">
        <v>62</v>
      </c>
      <c r="N246" s="57">
        <v>12</v>
      </c>
      <c r="O246" s="65">
        <v>0</v>
      </c>
      <c r="P246" s="66">
        <v>1</v>
      </c>
    </row>
    <row r="247" spans="1:16" s="59" customFormat="1" ht="15.75" x14ac:dyDescent="0.25">
      <c r="A247" s="102" t="s">
        <v>330</v>
      </c>
      <c r="B247" s="103" t="s">
        <v>81</v>
      </c>
      <c r="C247" s="103" t="s">
        <v>58</v>
      </c>
      <c r="D247" s="103">
        <v>0</v>
      </c>
      <c r="E247" s="103" t="s">
        <v>73</v>
      </c>
      <c r="F247" s="103" t="s">
        <v>103</v>
      </c>
      <c r="G247" s="104" t="s">
        <v>341</v>
      </c>
      <c r="H247" s="105" t="s">
        <v>14</v>
      </c>
      <c r="I247" s="54">
        <v>26460</v>
      </c>
      <c r="J247" s="55">
        <v>2018</v>
      </c>
      <c r="K247" s="106">
        <v>2018</v>
      </c>
      <c r="L247" s="57">
        <v>375</v>
      </c>
      <c r="M247" s="58" t="s">
        <v>62</v>
      </c>
      <c r="N247" s="57">
        <v>12</v>
      </c>
      <c r="O247" s="65">
        <v>0</v>
      </c>
      <c r="P247" s="66">
        <v>1</v>
      </c>
    </row>
    <row r="248" spans="1:16" s="59" customFormat="1" ht="15.75" x14ac:dyDescent="0.25">
      <c r="A248" s="102" t="s">
        <v>330</v>
      </c>
      <c r="B248" s="103" t="s">
        <v>81</v>
      </c>
      <c r="C248" s="103" t="s">
        <v>58</v>
      </c>
      <c r="D248" s="103">
        <v>0</v>
      </c>
      <c r="E248" s="103" t="s">
        <v>73</v>
      </c>
      <c r="F248" s="103" t="s">
        <v>103</v>
      </c>
      <c r="G248" s="104" t="s">
        <v>342</v>
      </c>
      <c r="H248" s="105" t="s">
        <v>14</v>
      </c>
      <c r="I248" s="54">
        <v>210</v>
      </c>
      <c r="J248" s="55">
        <v>2018</v>
      </c>
      <c r="K248" s="106">
        <v>2018</v>
      </c>
      <c r="L248" s="57">
        <v>3</v>
      </c>
      <c r="M248" s="58" t="s">
        <v>62</v>
      </c>
      <c r="N248" s="57">
        <v>12</v>
      </c>
      <c r="O248" s="65">
        <v>0</v>
      </c>
      <c r="P248" s="66">
        <v>1</v>
      </c>
    </row>
    <row r="249" spans="1:16" s="59" customFormat="1" ht="15.75" x14ac:dyDescent="0.25">
      <c r="A249" s="102" t="s">
        <v>330</v>
      </c>
      <c r="B249" s="103" t="s">
        <v>122</v>
      </c>
      <c r="C249" s="103" t="s">
        <v>58</v>
      </c>
      <c r="D249" s="103">
        <v>0</v>
      </c>
      <c r="E249" s="103" t="s">
        <v>67</v>
      </c>
      <c r="F249" s="103" t="s">
        <v>125</v>
      </c>
      <c r="G249" s="104" t="s">
        <v>343</v>
      </c>
      <c r="H249" s="105" t="s">
        <v>14</v>
      </c>
      <c r="I249" s="54">
        <v>0</v>
      </c>
      <c r="J249" s="55">
        <v>2018</v>
      </c>
      <c r="K249" s="106">
        <v>2018</v>
      </c>
      <c r="L249" s="57">
        <v>0</v>
      </c>
      <c r="M249" s="58" t="s">
        <v>62</v>
      </c>
      <c r="N249" s="57">
        <v>12</v>
      </c>
      <c r="O249" s="65">
        <v>0</v>
      </c>
      <c r="P249" s="66">
        <v>1</v>
      </c>
    </row>
    <row r="250" spans="1:16" s="59" customFormat="1" ht="15.75" x14ac:dyDescent="0.25">
      <c r="A250" s="102" t="s">
        <v>330</v>
      </c>
      <c r="B250" s="103" t="s">
        <v>122</v>
      </c>
      <c r="C250" s="103" t="s">
        <v>58</v>
      </c>
      <c r="D250" s="103">
        <v>0</v>
      </c>
      <c r="E250" s="103" t="s">
        <v>67</v>
      </c>
      <c r="F250" s="103" t="s">
        <v>125</v>
      </c>
      <c r="G250" s="104" t="s">
        <v>344</v>
      </c>
      <c r="H250" s="105" t="s">
        <v>14</v>
      </c>
      <c r="I250" s="54">
        <v>41880</v>
      </c>
      <c r="J250" s="55">
        <v>2018</v>
      </c>
      <c r="K250" s="106">
        <v>2018</v>
      </c>
      <c r="L250" s="57">
        <v>144</v>
      </c>
      <c r="M250" s="58" t="s">
        <v>62</v>
      </c>
      <c r="N250" s="57">
        <v>12</v>
      </c>
      <c r="O250" s="65">
        <v>0</v>
      </c>
      <c r="P250" s="66">
        <v>1</v>
      </c>
    </row>
    <row r="251" spans="1:16" s="59" customFormat="1" ht="15.75" x14ac:dyDescent="0.25">
      <c r="A251" s="102" t="s">
        <v>330</v>
      </c>
      <c r="B251" s="103" t="s">
        <v>122</v>
      </c>
      <c r="C251" s="103" t="s">
        <v>58</v>
      </c>
      <c r="D251" s="103">
        <v>0</v>
      </c>
      <c r="E251" s="103" t="s">
        <v>67</v>
      </c>
      <c r="F251" s="103" t="s">
        <v>125</v>
      </c>
      <c r="G251" s="104" t="s">
        <v>345</v>
      </c>
      <c r="H251" s="105" t="s">
        <v>14</v>
      </c>
      <c r="I251" s="54">
        <v>220</v>
      </c>
      <c r="J251" s="55">
        <v>2018</v>
      </c>
      <c r="K251" s="106">
        <v>2018</v>
      </c>
      <c r="L251" s="57">
        <v>1</v>
      </c>
      <c r="M251" s="58" t="s">
        <v>62</v>
      </c>
      <c r="N251" s="57">
        <v>12</v>
      </c>
      <c r="O251" s="65">
        <v>0</v>
      </c>
      <c r="P251" s="66">
        <v>1</v>
      </c>
    </row>
    <row r="252" spans="1:16" s="59" customFormat="1" ht="15.75" x14ac:dyDescent="0.25">
      <c r="A252" s="102" t="s">
        <v>330</v>
      </c>
      <c r="B252" s="103" t="s">
        <v>126</v>
      </c>
      <c r="C252" s="103" t="s">
        <v>58</v>
      </c>
      <c r="D252" s="103">
        <v>0</v>
      </c>
      <c r="E252" s="103" t="s">
        <v>63</v>
      </c>
      <c r="F252" s="103" t="s">
        <v>267</v>
      </c>
      <c r="G252" s="104" t="s">
        <v>346</v>
      </c>
      <c r="H252" s="105" t="s">
        <v>14</v>
      </c>
      <c r="I252" s="54">
        <v>1400</v>
      </c>
      <c r="J252" s="55">
        <v>2018</v>
      </c>
      <c r="K252" s="106">
        <v>2018</v>
      </c>
      <c r="L252" s="57">
        <v>5</v>
      </c>
      <c r="M252" s="58" t="s">
        <v>62</v>
      </c>
      <c r="N252" s="57">
        <v>12</v>
      </c>
      <c r="O252" s="65">
        <v>0</v>
      </c>
      <c r="P252" s="66">
        <v>1</v>
      </c>
    </row>
    <row r="253" spans="1:16" s="59" customFormat="1" ht="15.75" x14ac:dyDescent="0.25">
      <c r="A253" s="102" t="s">
        <v>330</v>
      </c>
      <c r="B253" s="103" t="s">
        <v>126</v>
      </c>
      <c r="C253" s="103" t="s">
        <v>58</v>
      </c>
      <c r="D253" s="103">
        <v>0</v>
      </c>
      <c r="E253" s="103" t="s">
        <v>59</v>
      </c>
      <c r="F253" s="103" t="s">
        <v>267</v>
      </c>
      <c r="G253" s="104" t="s">
        <v>347</v>
      </c>
      <c r="H253" s="105" t="s">
        <v>14</v>
      </c>
      <c r="I253" s="54">
        <v>600</v>
      </c>
      <c r="J253" s="55">
        <v>2018</v>
      </c>
      <c r="K253" s="106">
        <v>2018</v>
      </c>
      <c r="L253" s="57">
        <v>3</v>
      </c>
      <c r="M253" s="58" t="s">
        <v>62</v>
      </c>
      <c r="N253" s="57">
        <v>12</v>
      </c>
      <c r="O253" s="65">
        <v>0</v>
      </c>
      <c r="P253" s="66">
        <v>1</v>
      </c>
    </row>
    <row r="254" spans="1:16" s="59" customFormat="1" ht="15.75" x14ac:dyDescent="0.25">
      <c r="A254" s="102" t="s">
        <v>330</v>
      </c>
      <c r="B254" s="103" t="s">
        <v>126</v>
      </c>
      <c r="C254" s="103" t="s">
        <v>58</v>
      </c>
      <c r="D254" s="103">
        <v>0</v>
      </c>
      <c r="E254" s="103" t="s">
        <v>67</v>
      </c>
      <c r="F254" s="103" t="s">
        <v>267</v>
      </c>
      <c r="G254" s="104" t="s">
        <v>348</v>
      </c>
      <c r="H254" s="105" t="s">
        <v>14</v>
      </c>
      <c r="I254" s="54">
        <v>4000</v>
      </c>
      <c r="J254" s="55">
        <v>2018</v>
      </c>
      <c r="K254" s="106">
        <v>2018</v>
      </c>
      <c r="L254" s="57">
        <v>17</v>
      </c>
      <c r="M254" s="58" t="s">
        <v>62</v>
      </c>
      <c r="N254" s="57">
        <v>12</v>
      </c>
      <c r="O254" s="65">
        <v>0</v>
      </c>
      <c r="P254" s="66">
        <v>1</v>
      </c>
    </row>
    <row r="255" spans="1:16" s="59" customFormat="1" ht="15.75" x14ac:dyDescent="0.25">
      <c r="A255" s="102" t="s">
        <v>330</v>
      </c>
      <c r="B255" s="103" t="s">
        <v>126</v>
      </c>
      <c r="C255" s="103" t="s">
        <v>58</v>
      </c>
      <c r="D255" s="103">
        <v>0</v>
      </c>
      <c r="E255" s="103" t="s">
        <v>73</v>
      </c>
      <c r="F255" s="103" t="s">
        <v>267</v>
      </c>
      <c r="G255" s="106" t="s">
        <v>349</v>
      </c>
      <c r="H255" s="105" t="s">
        <v>14</v>
      </c>
      <c r="I255" s="111">
        <v>2800</v>
      </c>
      <c r="J255" s="55">
        <v>2018</v>
      </c>
      <c r="K255" s="106">
        <v>2018</v>
      </c>
      <c r="L255" s="57">
        <v>14</v>
      </c>
      <c r="M255" s="58" t="s">
        <v>62</v>
      </c>
      <c r="N255" s="57">
        <v>12</v>
      </c>
      <c r="O255" s="65">
        <v>0</v>
      </c>
      <c r="P255" s="66">
        <v>1</v>
      </c>
    </row>
    <row r="256" spans="1:16" s="59" customFormat="1" ht="15.75" x14ac:dyDescent="0.25">
      <c r="A256" s="102" t="s">
        <v>330</v>
      </c>
      <c r="B256" s="103" t="s">
        <v>87</v>
      </c>
      <c r="C256" s="103" t="s">
        <v>58</v>
      </c>
      <c r="D256" s="103">
        <v>0</v>
      </c>
      <c r="E256" s="103" t="s">
        <v>67</v>
      </c>
      <c r="F256" s="103" t="s">
        <v>106</v>
      </c>
      <c r="G256" s="106" t="s">
        <v>350</v>
      </c>
      <c r="H256" s="105" t="s">
        <v>14</v>
      </c>
      <c r="I256" s="111">
        <v>8086</v>
      </c>
      <c r="J256" s="55">
        <v>2018</v>
      </c>
      <c r="K256" s="106">
        <v>2018</v>
      </c>
      <c r="L256" s="57">
        <v>13</v>
      </c>
      <c r="M256" s="58" t="s">
        <v>62</v>
      </c>
      <c r="N256" s="57">
        <v>12</v>
      </c>
      <c r="O256" s="65">
        <v>0</v>
      </c>
      <c r="P256" s="66">
        <v>1</v>
      </c>
    </row>
    <row r="257" spans="1:16" s="59" customFormat="1" ht="15.75" x14ac:dyDescent="0.25">
      <c r="A257" s="102" t="s">
        <v>330</v>
      </c>
      <c r="B257" s="103" t="s">
        <v>197</v>
      </c>
      <c r="C257" s="103" t="s">
        <v>58</v>
      </c>
      <c r="D257" s="103">
        <v>0</v>
      </c>
      <c r="E257" s="103" t="s">
        <v>67</v>
      </c>
      <c r="F257" s="103" t="s">
        <v>246</v>
      </c>
      <c r="G257" s="106" t="s">
        <v>351</v>
      </c>
      <c r="H257" s="105" t="s">
        <v>200</v>
      </c>
      <c r="I257" s="111">
        <v>4800</v>
      </c>
      <c r="J257" s="55">
        <v>2018</v>
      </c>
      <c r="K257" s="106">
        <v>2014</v>
      </c>
      <c r="L257" s="57">
        <v>11</v>
      </c>
      <c r="M257" s="58" t="s">
        <v>62</v>
      </c>
      <c r="N257" s="57">
        <v>12</v>
      </c>
      <c r="O257" s="65">
        <v>0</v>
      </c>
      <c r="P257" s="66">
        <v>1</v>
      </c>
    </row>
    <row r="258" spans="1:16" s="59" customFormat="1" ht="15.75" x14ac:dyDescent="0.25">
      <c r="A258" s="102" t="s">
        <v>330</v>
      </c>
      <c r="B258" s="103" t="s">
        <v>197</v>
      </c>
      <c r="C258" s="103" t="s">
        <v>58</v>
      </c>
      <c r="D258" s="103">
        <v>0</v>
      </c>
      <c r="E258" s="103" t="s">
        <v>73</v>
      </c>
      <c r="F258" s="103" t="s">
        <v>246</v>
      </c>
      <c r="G258" s="66" t="s">
        <v>352</v>
      </c>
      <c r="H258" s="105" t="s">
        <v>200</v>
      </c>
      <c r="I258" s="64">
        <v>1600</v>
      </c>
      <c r="J258" s="55">
        <v>2018</v>
      </c>
      <c r="K258" s="106">
        <v>2014</v>
      </c>
      <c r="L258" s="57">
        <v>4</v>
      </c>
      <c r="M258" s="58" t="s">
        <v>62</v>
      </c>
      <c r="N258" s="57">
        <v>12</v>
      </c>
      <c r="O258" s="65">
        <v>0</v>
      </c>
      <c r="P258" s="66">
        <v>1</v>
      </c>
    </row>
    <row r="259" spans="1:16" s="59" customFormat="1" ht="15.75" x14ac:dyDescent="0.25">
      <c r="A259" s="102" t="s">
        <v>330</v>
      </c>
      <c r="B259" s="103" t="s">
        <v>84</v>
      </c>
      <c r="C259" s="103" t="s">
        <v>58</v>
      </c>
      <c r="D259" s="103">
        <v>0</v>
      </c>
      <c r="E259" s="103" t="s">
        <v>67</v>
      </c>
      <c r="F259" s="104" t="s">
        <v>276</v>
      </c>
      <c r="G259" s="66" t="s">
        <v>353</v>
      </c>
      <c r="H259" s="105" t="s">
        <v>14</v>
      </c>
      <c r="I259" s="112">
        <v>9600</v>
      </c>
      <c r="J259" s="55">
        <v>2018</v>
      </c>
      <c r="K259" s="106">
        <v>2018</v>
      </c>
      <c r="L259" s="57">
        <v>6</v>
      </c>
      <c r="M259" s="58" t="s">
        <v>62</v>
      </c>
      <c r="N259" s="57">
        <v>12</v>
      </c>
      <c r="O259" s="65">
        <v>0</v>
      </c>
      <c r="P259" s="66">
        <v>1</v>
      </c>
    </row>
    <row r="260" spans="1:16" s="59" customFormat="1" ht="15.75" x14ac:dyDescent="0.25">
      <c r="A260" s="103" t="s">
        <v>330</v>
      </c>
      <c r="B260" s="103" t="s">
        <v>84</v>
      </c>
      <c r="C260" s="103" t="s">
        <v>58</v>
      </c>
      <c r="D260" s="103">
        <v>0</v>
      </c>
      <c r="E260" s="103" t="s">
        <v>63</v>
      </c>
      <c r="F260" s="104" t="s">
        <v>276</v>
      </c>
      <c r="G260" s="66" t="s">
        <v>354</v>
      </c>
      <c r="H260" s="105" t="s">
        <v>14</v>
      </c>
      <c r="I260" s="64">
        <v>1800</v>
      </c>
      <c r="J260" s="55">
        <v>2018</v>
      </c>
      <c r="K260" s="106">
        <v>2018</v>
      </c>
      <c r="L260" s="57">
        <v>1</v>
      </c>
      <c r="M260" s="58" t="s">
        <v>62</v>
      </c>
      <c r="N260" s="57">
        <v>12</v>
      </c>
      <c r="O260" s="65">
        <v>0</v>
      </c>
      <c r="P260" s="66">
        <v>1</v>
      </c>
    </row>
    <row r="261" spans="1:16" s="59" customFormat="1" ht="15.75" x14ac:dyDescent="0.25">
      <c r="A261" s="103" t="s">
        <v>330</v>
      </c>
      <c r="B261" s="113" t="s">
        <v>66</v>
      </c>
      <c r="C261" s="103" t="s">
        <v>58</v>
      </c>
      <c r="D261" s="103">
        <v>0</v>
      </c>
      <c r="E261" s="113" t="s">
        <v>67</v>
      </c>
      <c r="F261" s="104" t="s">
        <v>75</v>
      </c>
      <c r="G261" s="114" t="s">
        <v>355</v>
      </c>
      <c r="H261" s="105" t="s">
        <v>14</v>
      </c>
      <c r="I261" s="54">
        <v>1200</v>
      </c>
      <c r="J261" s="55">
        <v>2018</v>
      </c>
      <c r="K261" s="106">
        <v>2018</v>
      </c>
      <c r="L261" s="57">
        <v>1</v>
      </c>
      <c r="M261" s="58" t="s">
        <v>62</v>
      </c>
      <c r="N261" s="57">
        <v>12</v>
      </c>
      <c r="O261" s="65">
        <v>0</v>
      </c>
      <c r="P261" s="66">
        <v>1</v>
      </c>
    </row>
    <row r="262" spans="1:16" ht="15.75" x14ac:dyDescent="0.25">
      <c r="A262" s="63" t="s">
        <v>56</v>
      </c>
      <c r="B262" s="115" t="s">
        <v>57</v>
      </c>
      <c r="C262" s="116" t="s">
        <v>58</v>
      </c>
      <c r="D262" s="103">
        <v>0</v>
      </c>
      <c r="E262" s="115" t="s">
        <v>59</v>
      </c>
      <c r="F262" s="117" t="s">
        <v>92</v>
      </c>
      <c r="G262" s="115" t="s">
        <v>356</v>
      </c>
      <c r="H262" s="118" t="s">
        <v>14</v>
      </c>
      <c r="I262" s="62">
        <v>2340</v>
      </c>
      <c r="J262" s="55">
        <v>2019</v>
      </c>
      <c r="K262" s="106">
        <v>2018</v>
      </c>
      <c r="L262" s="57">
        <v>9</v>
      </c>
      <c r="M262" s="58" t="s">
        <v>62</v>
      </c>
      <c r="N262" s="57">
        <v>1</v>
      </c>
      <c r="O262" s="65">
        <v>1770</v>
      </c>
      <c r="P262" s="66">
        <v>1</v>
      </c>
    </row>
    <row r="263" spans="1:16" ht="15.75" x14ac:dyDescent="0.25">
      <c r="A263" s="63" t="s">
        <v>56</v>
      </c>
      <c r="B263" s="115" t="s">
        <v>66</v>
      </c>
      <c r="C263" s="116" t="s">
        <v>58</v>
      </c>
      <c r="D263" s="103">
        <v>0</v>
      </c>
      <c r="E263" s="115" t="s">
        <v>63</v>
      </c>
      <c r="F263" s="117" t="s">
        <v>75</v>
      </c>
      <c r="G263" s="115" t="s">
        <v>357</v>
      </c>
      <c r="H263" s="118" t="s">
        <v>14</v>
      </c>
      <c r="I263" s="62">
        <v>107400</v>
      </c>
      <c r="J263" s="55">
        <v>2019</v>
      </c>
      <c r="K263" s="106">
        <v>2018</v>
      </c>
      <c r="L263" s="57">
        <v>269</v>
      </c>
      <c r="M263" s="58" t="s">
        <v>62</v>
      </c>
      <c r="N263" s="57">
        <v>1</v>
      </c>
      <c r="O263" s="65">
        <v>0</v>
      </c>
      <c r="P263" s="66">
        <v>1</v>
      </c>
    </row>
    <row r="264" spans="1:16" ht="15.75" x14ac:dyDescent="0.25">
      <c r="A264" s="63" t="s">
        <v>56</v>
      </c>
      <c r="B264" s="115" t="s">
        <v>57</v>
      </c>
      <c r="C264" s="116" t="s">
        <v>58</v>
      </c>
      <c r="D264" s="103">
        <v>0</v>
      </c>
      <c r="E264" s="115" t="s">
        <v>63</v>
      </c>
      <c r="F264" s="117" t="s">
        <v>92</v>
      </c>
      <c r="G264" s="115" t="s">
        <v>358</v>
      </c>
      <c r="H264" s="118" t="s">
        <v>14</v>
      </c>
      <c r="I264" s="62">
        <v>14100</v>
      </c>
      <c r="J264" s="55">
        <v>2019</v>
      </c>
      <c r="K264" s="106">
        <v>2018</v>
      </c>
      <c r="L264" s="57">
        <v>51</v>
      </c>
      <c r="M264" s="58" t="s">
        <v>62</v>
      </c>
      <c r="N264" s="57">
        <v>1</v>
      </c>
      <c r="O264" s="65">
        <v>0</v>
      </c>
      <c r="P264" s="66">
        <v>1</v>
      </c>
    </row>
    <row r="265" spans="1:16" ht="15.75" x14ac:dyDescent="0.25">
      <c r="A265" s="63" t="s">
        <v>56</v>
      </c>
      <c r="B265" s="115" t="s">
        <v>66</v>
      </c>
      <c r="C265" s="116" t="s">
        <v>58</v>
      </c>
      <c r="D265" s="103">
        <v>0</v>
      </c>
      <c r="E265" s="115" t="s">
        <v>67</v>
      </c>
      <c r="F265" s="117" t="s">
        <v>75</v>
      </c>
      <c r="G265" s="115" t="s">
        <v>359</v>
      </c>
      <c r="H265" s="118" t="s">
        <v>14</v>
      </c>
      <c r="I265" s="62">
        <v>406100</v>
      </c>
      <c r="J265" s="55">
        <v>2019</v>
      </c>
      <c r="K265" s="106">
        <v>2018</v>
      </c>
      <c r="L265" s="57">
        <v>1022</v>
      </c>
      <c r="M265" s="58" t="s">
        <v>62</v>
      </c>
      <c r="N265" s="57">
        <v>1</v>
      </c>
      <c r="O265" s="65">
        <v>0</v>
      </c>
      <c r="P265" s="66">
        <v>1</v>
      </c>
    </row>
    <row r="266" spans="1:16" ht="15.75" x14ac:dyDescent="0.25">
      <c r="A266" s="63" t="s">
        <v>56</v>
      </c>
      <c r="B266" s="115" t="s">
        <v>66</v>
      </c>
      <c r="C266" s="116" t="s">
        <v>58</v>
      </c>
      <c r="D266" s="103">
        <v>0</v>
      </c>
      <c r="E266" s="115" t="s">
        <v>67</v>
      </c>
      <c r="F266" s="117" t="s">
        <v>75</v>
      </c>
      <c r="G266" s="115" t="s">
        <v>360</v>
      </c>
      <c r="H266" s="118" t="s">
        <v>14</v>
      </c>
      <c r="I266" s="62">
        <v>2000</v>
      </c>
      <c r="J266" s="55">
        <v>2019</v>
      </c>
      <c r="K266" s="106">
        <v>2018</v>
      </c>
      <c r="L266" s="57">
        <v>5</v>
      </c>
      <c r="M266" s="58" t="s">
        <v>62</v>
      </c>
      <c r="N266" s="57">
        <v>1</v>
      </c>
      <c r="O266" s="65">
        <v>0</v>
      </c>
      <c r="P266" s="66">
        <v>1</v>
      </c>
    </row>
    <row r="267" spans="1:16" ht="15.75" x14ac:dyDescent="0.25">
      <c r="A267" s="63" t="s">
        <v>56</v>
      </c>
      <c r="B267" s="115" t="s">
        <v>66</v>
      </c>
      <c r="C267" s="116" t="s">
        <v>58</v>
      </c>
      <c r="D267" s="103">
        <v>0</v>
      </c>
      <c r="E267" s="115" t="s">
        <v>73</v>
      </c>
      <c r="F267" s="117" t="s">
        <v>75</v>
      </c>
      <c r="G267" s="115" t="s">
        <v>361</v>
      </c>
      <c r="H267" s="118" t="s">
        <v>14</v>
      </c>
      <c r="I267" s="62">
        <v>0</v>
      </c>
      <c r="J267" s="55">
        <v>2019</v>
      </c>
      <c r="K267" s="106">
        <v>2018</v>
      </c>
      <c r="L267" s="57">
        <v>0</v>
      </c>
      <c r="M267" s="58" t="s">
        <v>62</v>
      </c>
      <c r="N267" s="57">
        <v>1</v>
      </c>
      <c r="O267" s="65">
        <v>0</v>
      </c>
      <c r="P267" s="66">
        <v>1</v>
      </c>
    </row>
    <row r="268" spans="1:16" ht="15.75" x14ac:dyDescent="0.25">
      <c r="A268" s="63" t="s">
        <v>56</v>
      </c>
      <c r="B268" s="115" t="s">
        <v>66</v>
      </c>
      <c r="C268" s="116" t="s">
        <v>58</v>
      </c>
      <c r="D268" s="103">
        <v>0</v>
      </c>
      <c r="E268" s="115" t="s">
        <v>73</v>
      </c>
      <c r="F268" s="115" t="s">
        <v>75</v>
      </c>
      <c r="G268" s="115" t="s">
        <v>362</v>
      </c>
      <c r="H268" s="118" t="s">
        <v>14</v>
      </c>
      <c r="I268" s="62">
        <v>123800</v>
      </c>
      <c r="J268" s="55">
        <v>2019</v>
      </c>
      <c r="K268" s="106">
        <v>2018</v>
      </c>
      <c r="L268" s="57">
        <v>311</v>
      </c>
      <c r="M268" s="58" t="s">
        <v>62</v>
      </c>
      <c r="N268" s="57">
        <v>1</v>
      </c>
      <c r="O268" s="65">
        <v>0</v>
      </c>
      <c r="P268" s="66">
        <v>1</v>
      </c>
    </row>
    <row r="269" spans="1:16" ht="15.75" x14ac:dyDescent="0.25">
      <c r="A269" s="63" t="s">
        <v>56</v>
      </c>
      <c r="B269" s="115" t="s">
        <v>66</v>
      </c>
      <c r="C269" s="116" t="s">
        <v>58</v>
      </c>
      <c r="D269" s="103">
        <v>0</v>
      </c>
      <c r="E269" s="115" t="s">
        <v>59</v>
      </c>
      <c r="F269" s="117" t="s">
        <v>75</v>
      </c>
      <c r="G269" s="119" t="s">
        <v>363</v>
      </c>
      <c r="H269" s="118" t="s">
        <v>14</v>
      </c>
      <c r="I269" s="62">
        <v>32400</v>
      </c>
      <c r="J269" s="55">
        <v>2019</v>
      </c>
      <c r="K269" s="106">
        <v>2018</v>
      </c>
      <c r="L269" s="57">
        <v>81</v>
      </c>
      <c r="M269" s="58" t="s">
        <v>62</v>
      </c>
      <c r="N269" s="57">
        <v>1</v>
      </c>
      <c r="O269" s="65">
        <v>0</v>
      </c>
      <c r="P269" s="66">
        <v>1</v>
      </c>
    </row>
    <row r="270" spans="1:16" ht="15.75" x14ac:dyDescent="0.25">
      <c r="A270" s="63" t="s">
        <v>56</v>
      </c>
      <c r="B270" s="115" t="s">
        <v>66</v>
      </c>
      <c r="C270" s="116" t="s">
        <v>58</v>
      </c>
      <c r="D270" s="103">
        <v>0</v>
      </c>
      <c r="E270" s="115" t="s">
        <v>63</v>
      </c>
      <c r="F270" s="117" t="s">
        <v>75</v>
      </c>
      <c r="G270" s="115" t="s">
        <v>364</v>
      </c>
      <c r="H270" s="118" t="s">
        <v>14</v>
      </c>
      <c r="I270" s="62">
        <v>3600</v>
      </c>
      <c r="J270" s="55">
        <v>2019</v>
      </c>
      <c r="K270" s="106">
        <v>2018</v>
      </c>
      <c r="L270" s="57">
        <v>9</v>
      </c>
      <c r="M270" s="58" t="s">
        <v>62</v>
      </c>
      <c r="N270" s="57">
        <v>1</v>
      </c>
      <c r="O270" s="65">
        <v>0</v>
      </c>
      <c r="P270" s="66">
        <v>1</v>
      </c>
    </row>
    <row r="271" spans="1:16" ht="15.75" x14ac:dyDescent="0.25">
      <c r="A271" s="63" t="s">
        <v>56</v>
      </c>
      <c r="B271" s="115" t="s">
        <v>81</v>
      </c>
      <c r="C271" s="116" t="s">
        <v>58</v>
      </c>
      <c r="D271" s="103">
        <v>0</v>
      </c>
      <c r="E271" s="115" t="s">
        <v>73</v>
      </c>
      <c r="F271" s="117" t="s">
        <v>103</v>
      </c>
      <c r="G271" s="119" t="s">
        <v>365</v>
      </c>
      <c r="H271" s="118" t="s">
        <v>14</v>
      </c>
      <c r="I271" s="62">
        <v>560</v>
      </c>
      <c r="J271" s="55">
        <v>2019</v>
      </c>
      <c r="K271" s="106">
        <v>2018</v>
      </c>
      <c r="L271" s="57">
        <v>8</v>
      </c>
      <c r="M271" s="58" t="s">
        <v>62</v>
      </c>
      <c r="N271" s="57">
        <v>1</v>
      </c>
      <c r="O271" s="65">
        <v>0</v>
      </c>
      <c r="P271" s="66">
        <v>1</v>
      </c>
    </row>
    <row r="272" spans="1:16" ht="15.75" x14ac:dyDescent="0.25">
      <c r="A272" s="63" t="s">
        <v>56</v>
      </c>
      <c r="B272" s="115" t="s">
        <v>366</v>
      </c>
      <c r="C272" s="116" t="s">
        <v>58</v>
      </c>
      <c r="D272" s="103">
        <v>0</v>
      </c>
      <c r="E272" s="115" t="s">
        <v>63</v>
      </c>
      <c r="F272" s="117" t="s">
        <v>276</v>
      </c>
      <c r="G272" s="115" t="s">
        <v>367</v>
      </c>
      <c r="H272" s="118" t="s">
        <v>14</v>
      </c>
      <c r="I272" s="62">
        <v>1800</v>
      </c>
      <c r="J272" s="55">
        <v>2019</v>
      </c>
      <c r="K272" s="106">
        <v>2018</v>
      </c>
      <c r="L272" s="57">
        <v>1</v>
      </c>
      <c r="M272" s="58" t="s">
        <v>62</v>
      </c>
      <c r="N272" s="57">
        <v>1</v>
      </c>
      <c r="O272" s="65">
        <v>0</v>
      </c>
      <c r="P272" s="66">
        <v>1</v>
      </c>
    </row>
    <row r="273" spans="1:16" ht="15.75" x14ac:dyDescent="0.25">
      <c r="A273" s="63" t="s">
        <v>56</v>
      </c>
      <c r="B273" s="115" t="s">
        <v>366</v>
      </c>
      <c r="C273" s="116" t="s">
        <v>58</v>
      </c>
      <c r="D273" s="103">
        <v>0</v>
      </c>
      <c r="E273" s="115" t="s">
        <v>67</v>
      </c>
      <c r="F273" s="117" t="s">
        <v>276</v>
      </c>
      <c r="G273" s="115" t="s">
        <v>368</v>
      </c>
      <c r="H273" s="118" t="s">
        <v>14</v>
      </c>
      <c r="I273" s="62">
        <v>9600</v>
      </c>
      <c r="J273" s="55">
        <v>2019</v>
      </c>
      <c r="K273" s="106">
        <v>2018</v>
      </c>
      <c r="L273" s="57">
        <v>6</v>
      </c>
      <c r="M273" s="58" t="s">
        <v>62</v>
      </c>
      <c r="N273" s="57">
        <v>1</v>
      </c>
      <c r="O273" s="65">
        <v>0</v>
      </c>
      <c r="P273" s="66">
        <v>1</v>
      </c>
    </row>
    <row r="274" spans="1:16" ht="15.75" x14ac:dyDescent="0.25">
      <c r="A274" s="63" t="s">
        <v>56</v>
      </c>
      <c r="B274" s="115" t="s">
        <v>87</v>
      </c>
      <c r="C274" s="116" t="s">
        <v>58</v>
      </c>
      <c r="D274" s="103">
        <v>0</v>
      </c>
      <c r="E274" s="115" t="s">
        <v>67</v>
      </c>
      <c r="F274" s="117" t="s">
        <v>106</v>
      </c>
      <c r="G274" s="115" t="s">
        <v>369</v>
      </c>
      <c r="H274" s="118" t="s">
        <v>14</v>
      </c>
      <c r="I274" s="62">
        <v>7464</v>
      </c>
      <c r="J274" s="55">
        <v>2019</v>
      </c>
      <c r="K274" s="106">
        <v>2018</v>
      </c>
      <c r="L274" s="57">
        <v>12</v>
      </c>
      <c r="M274" s="58" t="s">
        <v>62</v>
      </c>
      <c r="N274" s="57">
        <v>1</v>
      </c>
      <c r="O274" s="65">
        <v>0</v>
      </c>
      <c r="P274" s="66">
        <v>1</v>
      </c>
    </row>
    <row r="275" spans="1:16" ht="15.75" x14ac:dyDescent="0.25">
      <c r="A275" s="63" t="s">
        <v>90</v>
      </c>
      <c r="B275" s="115" t="s">
        <v>57</v>
      </c>
      <c r="C275" s="116" t="s">
        <v>58</v>
      </c>
      <c r="D275" s="103">
        <v>0</v>
      </c>
      <c r="E275" s="115" t="s">
        <v>63</v>
      </c>
      <c r="F275" s="117" t="s">
        <v>92</v>
      </c>
      <c r="G275" s="115" t="s">
        <v>370</v>
      </c>
      <c r="H275" s="118" t="s">
        <v>14</v>
      </c>
      <c r="I275" s="62">
        <v>13800</v>
      </c>
      <c r="J275" s="55">
        <v>2019</v>
      </c>
      <c r="K275" s="106">
        <v>2018</v>
      </c>
      <c r="L275" s="57">
        <v>50</v>
      </c>
      <c r="M275" s="58" t="s">
        <v>62</v>
      </c>
      <c r="N275" s="57">
        <v>2</v>
      </c>
      <c r="O275" s="65">
        <v>1727</v>
      </c>
      <c r="P275" s="66">
        <v>1</v>
      </c>
    </row>
    <row r="276" spans="1:16" ht="15.75" x14ac:dyDescent="0.25">
      <c r="A276" s="63" t="s">
        <v>90</v>
      </c>
      <c r="B276" s="115" t="s">
        <v>66</v>
      </c>
      <c r="C276" s="116" t="s">
        <v>58</v>
      </c>
      <c r="D276" s="103">
        <v>0</v>
      </c>
      <c r="E276" s="115" t="s">
        <v>67</v>
      </c>
      <c r="F276" s="117" t="s">
        <v>371</v>
      </c>
      <c r="G276" s="115" t="s">
        <v>372</v>
      </c>
      <c r="H276" s="118" t="s">
        <v>14</v>
      </c>
      <c r="I276" s="62">
        <v>395200</v>
      </c>
      <c r="J276" s="55">
        <v>2019</v>
      </c>
      <c r="K276" s="106">
        <v>2019</v>
      </c>
      <c r="L276" s="57">
        <v>1000</v>
      </c>
      <c r="M276" s="58" t="s">
        <v>62</v>
      </c>
      <c r="N276" s="57">
        <v>2</v>
      </c>
      <c r="O276" s="65">
        <v>0</v>
      </c>
      <c r="P276" s="66">
        <v>1</v>
      </c>
    </row>
    <row r="277" spans="1:16" ht="15.75" x14ac:dyDescent="0.25">
      <c r="A277" s="63" t="s">
        <v>90</v>
      </c>
      <c r="B277" s="115" t="s">
        <v>66</v>
      </c>
      <c r="C277" s="116" t="s">
        <v>58</v>
      </c>
      <c r="D277" s="103">
        <v>0</v>
      </c>
      <c r="E277" s="115" t="s">
        <v>67</v>
      </c>
      <c r="F277" s="117" t="s">
        <v>75</v>
      </c>
      <c r="G277" s="115" t="s">
        <v>373</v>
      </c>
      <c r="H277" s="118" t="s">
        <v>14</v>
      </c>
      <c r="I277" s="62">
        <v>800</v>
      </c>
      <c r="J277" s="55">
        <v>2019</v>
      </c>
      <c r="K277" s="106">
        <v>2018</v>
      </c>
      <c r="L277" s="57">
        <v>2</v>
      </c>
      <c r="M277" s="58" t="s">
        <v>62</v>
      </c>
      <c r="N277" s="57">
        <v>2</v>
      </c>
      <c r="O277" s="65">
        <v>0</v>
      </c>
      <c r="P277" s="66">
        <v>1</v>
      </c>
    </row>
    <row r="278" spans="1:16" ht="15.75" x14ac:dyDescent="0.25">
      <c r="A278" s="63" t="s">
        <v>90</v>
      </c>
      <c r="B278" s="115" t="s">
        <v>66</v>
      </c>
      <c r="C278" s="116" t="s">
        <v>58</v>
      </c>
      <c r="D278" s="103">
        <v>0</v>
      </c>
      <c r="E278" s="115" t="s">
        <v>73</v>
      </c>
      <c r="F278" s="117" t="s">
        <v>75</v>
      </c>
      <c r="G278" s="115" t="s">
        <v>374</v>
      </c>
      <c r="H278" s="118" t="s">
        <v>14</v>
      </c>
      <c r="I278" s="62">
        <f>118700-400</f>
        <v>118300</v>
      </c>
      <c r="J278" s="55">
        <v>2019</v>
      </c>
      <c r="K278" s="106">
        <v>2018</v>
      </c>
      <c r="L278" s="57">
        <v>297</v>
      </c>
      <c r="M278" s="58" t="s">
        <v>62</v>
      </c>
      <c r="N278" s="57">
        <v>2</v>
      </c>
      <c r="O278" s="65">
        <v>0</v>
      </c>
      <c r="P278" s="66">
        <v>1</v>
      </c>
    </row>
    <row r="279" spans="1:16" ht="15.75" x14ac:dyDescent="0.25">
      <c r="A279" s="63" t="s">
        <v>90</v>
      </c>
      <c r="B279" s="115" t="s">
        <v>66</v>
      </c>
      <c r="C279" s="116" t="s">
        <v>58</v>
      </c>
      <c r="D279" s="103">
        <v>0</v>
      </c>
      <c r="E279" s="115" t="s">
        <v>73</v>
      </c>
      <c r="F279" s="117" t="s">
        <v>75</v>
      </c>
      <c r="G279" s="115" t="s">
        <v>375</v>
      </c>
      <c r="H279" s="118" t="s">
        <v>14</v>
      </c>
      <c r="I279" s="62">
        <v>400</v>
      </c>
      <c r="J279" s="55">
        <v>2019</v>
      </c>
      <c r="K279" s="106">
        <v>2018</v>
      </c>
      <c r="L279" s="57">
        <v>1</v>
      </c>
      <c r="M279" s="58" t="s">
        <v>62</v>
      </c>
      <c r="N279" s="57">
        <v>2</v>
      </c>
      <c r="O279" s="65">
        <v>0</v>
      </c>
      <c r="P279" s="66">
        <v>1</v>
      </c>
    </row>
    <row r="280" spans="1:16" ht="15.75" x14ac:dyDescent="0.25">
      <c r="A280" s="63" t="s">
        <v>90</v>
      </c>
      <c r="B280" s="115" t="s">
        <v>66</v>
      </c>
      <c r="C280" s="116" t="s">
        <v>58</v>
      </c>
      <c r="D280" s="103">
        <v>0</v>
      </c>
      <c r="E280" s="115" t="s">
        <v>59</v>
      </c>
      <c r="F280" s="117" t="s">
        <v>75</v>
      </c>
      <c r="G280" s="115" t="s">
        <v>376</v>
      </c>
      <c r="H280" s="118" t="s">
        <v>14</v>
      </c>
      <c r="I280" s="62">
        <v>32000</v>
      </c>
      <c r="J280" s="55">
        <v>2019</v>
      </c>
      <c r="K280" s="106">
        <v>2018</v>
      </c>
      <c r="L280" s="57">
        <v>80</v>
      </c>
      <c r="M280" s="58" t="s">
        <v>62</v>
      </c>
      <c r="N280" s="57">
        <v>2</v>
      </c>
      <c r="O280" s="65">
        <v>0</v>
      </c>
      <c r="P280" s="66">
        <v>1</v>
      </c>
    </row>
    <row r="281" spans="1:16" ht="15.75" x14ac:dyDescent="0.25">
      <c r="A281" s="63" t="s">
        <v>90</v>
      </c>
      <c r="B281" s="115" t="s">
        <v>66</v>
      </c>
      <c r="C281" s="116" t="s">
        <v>58</v>
      </c>
      <c r="D281" s="103">
        <v>0</v>
      </c>
      <c r="E281" s="115" t="s">
        <v>63</v>
      </c>
      <c r="F281" s="117" t="s">
        <v>75</v>
      </c>
      <c r="G281" s="115" t="s">
        <v>377</v>
      </c>
      <c r="H281" s="118" t="s">
        <v>14</v>
      </c>
      <c r="I281" s="62">
        <v>3200</v>
      </c>
      <c r="J281" s="55">
        <v>2019</v>
      </c>
      <c r="K281" s="106">
        <v>2018</v>
      </c>
      <c r="L281" s="57">
        <v>8</v>
      </c>
      <c r="M281" s="58" t="s">
        <v>62</v>
      </c>
      <c r="N281" s="57">
        <v>2</v>
      </c>
      <c r="O281" s="65">
        <v>0</v>
      </c>
      <c r="P281" s="66">
        <v>1</v>
      </c>
    </row>
    <row r="282" spans="1:16" ht="15.75" x14ac:dyDescent="0.25">
      <c r="A282" s="63" t="s">
        <v>90</v>
      </c>
      <c r="B282" s="115" t="s">
        <v>66</v>
      </c>
      <c r="C282" s="116" t="s">
        <v>58</v>
      </c>
      <c r="D282" s="103">
        <v>0</v>
      </c>
      <c r="E282" s="115" t="s">
        <v>63</v>
      </c>
      <c r="F282" s="117" t="s">
        <v>75</v>
      </c>
      <c r="G282" s="115" t="s">
        <v>378</v>
      </c>
      <c r="H282" s="118" t="s">
        <v>14</v>
      </c>
      <c r="I282" s="62">
        <v>104600</v>
      </c>
      <c r="J282" s="55">
        <v>2019</v>
      </c>
      <c r="K282" s="106">
        <v>2018</v>
      </c>
      <c r="L282" s="57">
        <v>262</v>
      </c>
      <c r="M282" s="58" t="s">
        <v>62</v>
      </c>
      <c r="N282" s="57">
        <v>2</v>
      </c>
      <c r="O282" s="65">
        <v>0</v>
      </c>
      <c r="P282" s="66">
        <v>1</v>
      </c>
    </row>
    <row r="283" spans="1:16" ht="15.75" x14ac:dyDescent="0.25">
      <c r="A283" s="63" t="s">
        <v>90</v>
      </c>
      <c r="B283" s="115" t="s">
        <v>81</v>
      </c>
      <c r="C283" s="116" t="s">
        <v>58</v>
      </c>
      <c r="D283" s="103">
        <v>0</v>
      </c>
      <c r="E283" s="115" t="s">
        <v>73</v>
      </c>
      <c r="F283" s="117" t="s">
        <v>103</v>
      </c>
      <c r="G283" s="115" t="s">
        <v>379</v>
      </c>
      <c r="H283" s="118" t="s">
        <v>14</v>
      </c>
      <c r="I283" s="62">
        <v>3080</v>
      </c>
      <c r="J283" s="55">
        <v>2019</v>
      </c>
      <c r="K283" s="106">
        <v>2018</v>
      </c>
      <c r="L283" s="57">
        <v>44</v>
      </c>
      <c r="M283" s="58" t="s">
        <v>62</v>
      </c>
      <c r="N283" s="57">
        <v>2</v>
      </c>
      <c r="O283" s="65">
        <v>0</v>
      </c>
      <c r="P283" s="66">
        <v>1</v>
      </c>
    </row>
    <row r="284" spans="1:16" ht="15.75" x14ac:dyDescent="0.25">
      <c r="A284" s="63" t="s">
        <v>90</v>
      </c>
      <c r="B284" s="115" t="s">
        <v>87</v>
      </c>
      <c r="C284" s="116" t="s">
        <v>58</v>
      </c>
      <c r="D284" s="103">
        <v>0</v>
      </c>
      <c r="E284" s="115" t="s">
        <v>67</v>
      </c>
      <c r="F284" s="117" t="s">
        <v>106</v>
      </c>
      <c r="G284" s="115" t="s">
        <v>380</v>
      </c>
      <c r="H284" s="118" t="s">
        <v>14</v>
      </c>
      <c r="I284" s="62">
        <v>7464</v>
      </c>
      <c r="J284" s="55">
        <v>2019</v>
      </c>
      <c r="K284" s="106">
        <v>2018</v>
      </c>
      <c r="L284" s="57">
        <v>12</v>
      </c>
      <c r="M284" s="58" t="s">
        <v>62</v>
      </c>
      <c r="N284" s="57">
        <v>2</v>
      </c>
      <c r="O284" s="65">
        <v>0</v>
      </c>
      <c r="P284" s="66">
        <v>1</v>
      </c>
    </row>
    <row r="285" spans="1:16" ht="15.75" x14ac:dyDescent="0.25">
      <c r="A285" s="63" t="s">
        <v>107</v>
      </c>
      <c r="B285" s="115" t="s">
        <v>57</v>
      </c>
      <c r="C285" s="116" t="s">
        <v>58</v>
      </c>
      <c r="D285" s="103">
        <v>0</v>
      </c>
      <c r="E285" s="115" t="s">
        <v>59</v>
      </c>
      <c r="F285" s="117" t="s">
        <v>381</v>
      </c>
      <c r="G285" s="115" t="s">
        <v>382</v>
      </c>
      <c r="H285" s="118" t="s">
        <v>14</v>
      </c>
      <c r="I285" s="62">
        <f>35700-300</f>
        <v>35400</v>
      </c>
      <c r="J285" s="55">
        <v>2019</v>
      </c>
      <c r="K285" s="106">
        <v>2019</v>
      </c>
      <c r="L285" s="57">
        <v>134</v>
      </c>
      <c r="M285" s="58" t="s">
        <v>62</v>
      </c>
      <c r="N285" s="57">
        <v>3</v>
      </c>
      <c r="O285" s="65">
        <v>2059</v>
      </c>
      <c r="P285" s="66">
        <v>1</v>
      </c>
    </row>
    <row r="286" spans="1:16" ht="15.75" x14ac:dyDescent="0.25">
      <c r="A286" s="63" t="s">
        <v>107</v>
      </c>
      <c r="B286" s="115" t="s">
        <v>57</v>
      </c>
      <c r="C286" s="116" t="s">
        <v>58</v>
      </c>
      <c r="D286" s="103">
        <v>0</v>
      </c>
      <c r="E286" s="115" t="s">
        <v>63</v>
      </c>
      <c r="F286" s="117" t="s">
        <v>92</v>
      </c>
      <c r="G286" s="115" t="s">
        <v>383</v>
      </c>
      <c r="H286" s="118" t="s">
        <v>14</v>
      </c>
      <c r="I286" s="62">
        <v>2760</v>
      </c>
      <c r="J286" s="55">
        <v>2019</v>
      </c>
      <c r="K286" s="106">
        <v>2018</v>
      </c>
      <c r="L286" s="57">
        <v>10</v>
      </c>
      <c r="M286" s="58" t="s">
        <v>62</v>
      </c>
      <c r="N286" s="57">
        <v>3</v>
      </c>
      <c r="O286" s="65">
        <v>0</v>
      </c>
      <c r="P286" s="66">
        <v>1</v>
      </c>
    </row>
    <row r="287" spans="1:16" ht="15.75" x14ac:dyDescent="0.25">
      <c r="A287" s="63" t="s">
        <v>107</v>
      </c>
      <c r="B287" s="115" t="s">
        <v>57</v>
      </c>
      <c r="C287" s="116" t="s">
        <v>58</v>
      </c>
      <c r="D287" s="103">
        <v>0</v>
      </c>
      <c r="E287" s="115" t="s">
        <v>63</v>
      </c>
      <c r="F287" s="117" t="s">
        <v>92</v>
      </c>
      <c r="G287" s="115" t="s">
        <v>384</v>
      </c>
      <c r="H287" s="118" t="s">
        <v>14</v>
      </c>
      <c r="I287" s="62">
        <v>88920</v>
      </c>
      <c r="J287" s="55">
        <v>2019</v>
      </c>
      <c r="K287" s="106">
        <v>2018</v>
      </c>
      <c r="L287" s="57">
        <v>328</v>
      </c>
      <c r="M287" s="58" t="s">
        <v>62</v>
      </c>
      <c r="N287" s="57">
        <v>3</v>
      </c>
      <c r="O287" s="65">
        <v>0</v>
      </c>
      <c r="P287" s="66">
        <v>1</v>
      </c>
    </row>
    <row r="288" spans="1:16" ht="15.75" x14ac:dyDescent="0.25">
      <c r="A288" s="63" t="s">
        <v>107</v>
      </c>
      <c r="B288" s="115" t="s">
        <v>66</v>
      </c>
      <c r="C288" s="116" t="s">
        <v>58</v>
      </c>
      <c r="D288" s="103">
        <v>0</v>
      </c>
      <c r="E288" s="115" t="s">
        <v>67</v>
      </c>
      <c r="F288" s="117" t="s">
        <v>371</v>
      </c>
      <c r="G288" s="115" t="s">
        <v>385</v>
      </c>
      <c r="H288" s="118" t="s">
        <v>14</v>
      </c>
      <c r="I288" s="62">
        <v>372500</v>
      </c>
      <c r="J288" s="55">
        <v>2019</v>
      </c>
      <c r="K288" s="106">
        <v>2019</v>
      </c>
      <c r="L288" s="57">
        <v>942</v>
      </c>
      <c r="M288" s="58" t="s">
        <v>62</v>
      </c>
      <c r="N288" s="57">
        <v>3</v>
      </c>
      <c r="O288" s="65">
        <v>0</v>
      </c>
      <c r="P288" s="66">
        <v>1</v>
      </c>
    </row>
    <row r="289" spans="1:16" ht="15.75" x14ac:dyDescent="0.25">
      <c r="A289" s="63" t="s">
        <v>107</v>
      </c>
      <c r="B289" s="115" t="s">
        <v>66</v>
      </c>
      <c r="C289" s="116" t="s">
        <v>58</v>
      </c>
      <c r="D289" s="103">
        <v>0</v>
      </c>
      <c r="E289" s="115" t="s">
        <v>67</v>
      </c>
      <c r="F289" s="117" t="s">
        <v>371</v>
      </c>
      <c r="G289" s="115" t="s">
        <v>386</v>
      </c>
      <c r="H289" s="118" t="s">
        <v>14</v>
      </c>
      <c r="I289" s="62">
        <v>400</v>
      </c>
      <c r="J289" s="55">
        <v>2019</v>
      </c>
      <c r="K289" s="106">
        <v>2019</v>
      </c>
      <c r="L289" s="57">
        <v>1</v>
      </c>
      <c r="M289" s="58" t="s">
        <v>62</v>
      </c>
      <c r="N289" s="57">
        <v>3</v>
      </c>
      <c r="O289" s="65">
        <v>0</v>
      </c>
      <c r="P289" s="66">
        <v>1</v>
      </c>
    </row>
    <row r="290" spans="1:16" ht="15.75" x14ac:dyDescent="0.25">
      <c r="A290" s="63" t="s">
        <v>107</v>
      </c>
      <c r="B290" s="115" t="s">
        <v>66</v>
      </c>
      <c r="C290" s="116" t="s">
        <v>58</v>
      </c>
      <c r="D290" s="103">
        <v>0</v>
      </c>
      <c r="E290" s="115" t="s">
        <v>73</v>
      </c>
      <c r="F290" s="117" t="s">
        <v>75</v>
      </c>
      <c r="G290" s="115" t="s">
        <v>387</v>
      </c>
      <c r="H290" s="118" t="s">
        <v>14</v>
      </c>
      <c r="I290" s="62">
        <v>400</v>
      </c>
      <c r="J290" s="55">
        <v>2019</v>
      </c>
      <c r="K290" s="106">
        <v>2018</v>
      </c>
      <c r="L290" s="57">
        <v>1</v>
      </c>
      <c r="M290" s="58" t="s">
        <v>62</v>
      </c>
      <c r="N290" s="57">
        <v>3</v>
      </c>
      <c r="O290" s="65">
        <v>0</v>
      </c>
      <c r="P290" s="66">
        <v>1</v>
      </c>
    </row>
    <row r="291" spans="1:16" ht="15.75" x14ac:dyDescent="0.25">
      <c r="A291" s="63" t="s">
        <v>107</v>
      </c>
      <c r="B291" s="115" t="s">
        <v>66</v>
      </c>
      <c r="C291" s="116" t="s">
        <v>58</v>
      </c>
      <c r="D291" s="103">
        <v>0</v>
      </c>
      <c r="E291" s="115" t="s">
        <v>73</v>
      </c>
      <c r="F291" s="117" t="s">
        <v>75</v>
      </c>
      <c r="G291" s="115" t="s">
        <v>388</v>
      </c>
      <c r="H291" s="118" t="s">
        <v>14</v>
      </c>
      <c r="I291" s="62">
        <v>115500</v>
      </c>
      <c r="J291" s="55">
        <v>2019</v>
      </c>
      <c r="K291" s="106">
        <v>2018</v>
      </c>
      <c r="L291" s="57">
        <v>290</v>
      </c>
      <c r="M291" s="58" t="s">
        <v>62</v>
      </c>
      <c r="N291" s="57">
        <v>3</v>
      </c>
      <c r="O291" s="65">
        <v>0</v>
      </c>
      <c r="P291" s="66">
        <v>1</v>
      </c>
    </row>
    <row r="292" spans="1:16" ht="15.75" x14ac:dyDescent="0.25">
      <c r="A292" s="63" t="s">
        <v>107</v>
      </c>
      <c r="B292" s="115" t="s">
        <v>66</v>
      </c>
      <c r="C292" s="116" t="s">
        <v>58</v>
      </c>
      <c r="D292" s="103">
        <v>0</v>
      </c>
      <c r="E292" s="115" t="s">
        <v>59</v>
      </c>
      <c r="F292" s="117" t="s">
        <v>371</v>
      </c>
      <c r="G292" s="115" t="s">
        <v>389</v>
      </c>
      <c r="H292" s="118" t="s">
        <v>14</v>
      </c>
      <c r="I292" s="62">
        <f>31200-300</f>
        <v>30900</v>
      </c>
      <c r="J292" s="55">
        <v>2019</v>
      </c>
      <c r="K292" s="106">
        <v>2019</v>
      </c>
      <c r="L292" s="57">
        <v>77</v>
      </c>
      <c r="M292" s="58" t="s">
        <v>62</v>
      </c>
      <c r="N292" s="57">
        <v>3</v>
      </c>
      <c r="O292" s="65">
        <v>0</v>
      </c>
      <c r="P292" s="66">
        <v>1</v>
      </c>
    </row>
    <row r="293" spans="1:16" ht="15.75" x14ac:dyDescent="0.25">
      <c r="A293" s="63" t="s">
        <v>107</v>
      </c>
      <c r="B293" s="115" t="s">
        <v>66</v>
      </c>
      <c r="C293" s="116" t="s">
        <v>58</v>
      </c>
      <c r="D293" s="103">
        <v>0</v>
      </c>
      <c r="E293" s="115" t="s">
        <v>63</v>
      </c>
      <c r="F293" s="117" t="s">
        <v>371</v>
      </c>
      <c r="G293" s="115" t="s">
        <v>390</v>
      </c>
      <c r="H293" s="118" t="s">
        <v>14</v>
      </c>
      <c r="I293" s="62">
        <v>99400</v>
      </c>
      <c r="J293" s="55">
        <v>2019</v>
      </c>
      <c r="K293" s="106">
        <v>2019</v>
      </c>
      <c r="L293" s="57">
        <v>249</v>
      </c>
      <c r="M293" s="58" t="s">
        <v>62</v>
      </c>
      <c r="N293" s="57">
        <v>3</v>
      </c>
      <c r="O293" s="65">
        <v>0</v>
      </c>
      <c r="P293" s="66">
        <v>1</v>
      </c>
    </row>
    <row r="294" spans="1:16" ht="15.75" x14ac:dyDescent="0.25">
      <c r="A294" s="63" t="s">
        <v>107</v>
      </c>
      <c r="B294" s="115" t="s">
        <v>66</v>
      </c>
      <c r="C294" s="116" t="s">
        <v>58</v>
      </c>
      <c r="D294" s="103">
        <v>0</v>
      </c>
      <c r="E294" s="115" t="s">
        <v>63</v>
      </c>
      <c r="F294" s="117" t="s">
        <v>75</v>
      </c>
      <c r="G294" s="115" t="s">
        <v>391</v>
      </c>
      <c r="H294" s="118" t="s">
        <v>14</v>
      </c>
      <c r="I294" s="62">
        <v>3200</v>
      </c>
      <c r="J294" s="55">
        <v>2019</v>
      </c>
      <c r="K294" s="106">
        <v>2018</v>
      </c>
      <c r="L294" s="57">
        <v>8</v>
      </c>
      <c r="M294" s="58" t="s">
        <v>62</v>
      </c>
      <c r="N294" s="57">
        <v>3</v>
      </c>
      <c r="O294" s="65">
        <v>0</v>
      </c>
      <c r="P294" s="66">
        <v>1</v>
      </c>
    </row>
    <row r="295" spans="1:16" ht="15.75" x14ac:dyDescent="0.25">
      <c r="A295" s="63" t="s">
        <v>107</v>
      </c>
      <c r="B295" s="115" t="s">
        <v>81</v>
      </c>
      <c r="C295" s="116" t="s">
        <v>58</v>
      </c>
      <c r="D295" s="103">
        <v>0</v>
      </c>
      <c r="E295" s="115" t="s">
        <v>73</v>
      </c>
      <c r="F295" s="117" t="s">
        <v>103</v>
      </c>
      <c r="G295" s="115" t="s">
        <v>392</v>
      </c>
      <c r="H295" s="118" t="s">
        <v>14</v>
      </c>
      <c r="I295" s="62">
        <v>210</v>
      </c>
      <c r="J295" s="55">
        <v>2019</v>
      </c>
      <c r="K295" s="106">
        <v>2018</v>
      </c>
      <c r="L295" s="57">
        <v>3</v>
      </c>
      <c r="M295" s="58" t="s">
        <v>62</v>
      </c>
      <c r="N295" s="57">
        <v>3</v>
      </c>
      <c r="O295" s="65">
        <v>0</v>
      </c>
      <c r="P295" s="66">
        <v>1</v>
      </c>
    </row>
    <row r="296" spans="1:16" ht="15.75" x14ac:dyDescent="0.25">
      <c r="A296" s="63" t="s">
        <v>107</v>
      </c>
      <c r="B296" s="115" t="s">
        <v>81</v>
      </c>
      <c r="C296" s="116" t="s">
        <v>58</v>
      </c>
      <c r="D296" s="103">
        <v>0</v>
      </c>
      <c r="E296" s="115" t="s">
        <v>73</v>
      </c>
      <c r="F296" s="117" t="s">
        <v>103</v>
      </c>
      <c r="G296" s="115" t="s">
        <v>393</v>
      </c>
      <c r="H296" s="118" t="s">
        <v>14</v>
      </c>
      <c r="I296" s="62">
        <f>24220-70</f>
        <v>24150</v>
      </c>
      <c r="J296" s="55">
        <v>2019</v>
      </c>
      <c r="K296" s="106">
        <v>2018</v>
      </c>
      <c r="L296" s="57">
        <v>345</v>
      </c>
      <c r="M296" s="58" t="s">
        <v>62</v>
      </c>
      <c r="N296" s="57">
        <v>3</v>
      </c>
      <c r="O296" s="65">
        <v>0</v>
      </c>
      <c r="P296" s="66">
        <v>1</v>
      </c>
    </row>
    <row r="297" spans="1:16" ht="15.75" x14ac:dyDescent="0.25">
      <c r="A297" s="63" t="s">
        <v>107</v>
      </c>
      <c r="B297" s="115" t="s">
        <v>122</v>
      </c>
      <c r="C297" s="116" t="s">
        <v>58</v>
      </c>
      <c r="D297" s="103">
        <v>0</v>
      </c>
      <c r="E297" s="115" t="s">
        <v>59</v>
      </c>
      <c r="F297" s="117" t="s">
        <v>123</v>
      </c>
      <c r="G297" s="115" t="s">
        <v>394</v>
      </c>
      <c r="H297" s="118" t="s">
        <v>14</v>
      </c>
      <c r="I297" s="62">
        <v>220</v>
      </c>
      <c r="J297" s="55">
        <v>2019</v>
      </c>
      <c r="K297" s="106">
        <v>2017</v>
      </c>
      <c r="L297" s="57">
        <v>1</v>
      </c>
      <c r="M297" s="58" t="s">
        <v>62</v>
      </c>
      <c r="N297" s="57">
        <v>3</v>
      </c>
      <c r="O297" s="65">
        <v>0</v>
      </c>
      <c r="P297" s="66">
        <v>1</v>
      </c>
    </row>
    <row r="298" spans="1:16" ht="15.75" x14ac:dyDescent="0.25">
      <c r="A298" s="63" t="s">
        <v>107</v>
      </c>
      <c r="B298" s="115" t="s">
        <v>122</v>
      </c>
      <c r="C298" s="116" t="s">
        <v>58</v>
      </c>
      <c r="D298" s="103">
        <v>0</v>
      </c>
      <c r="E298" s="115" t="s">
        <v>67</v>
      </c>
      <c r="F298" s="117" t="s">
        <v>125</v>
      </c>
      <c r="G298" s="115" t="s">
        <v>395</v>
      </c>
      <c r="H298" s="118" t="s">
        <v>14</v>
      </c>
      <c r="I298" s="62">
        <f>27280-880</f>
        <v>26400</v>
      </c>
      <c r="J298" s="55">
        <v>2019</v>
      </c>
      <c r="K298" s="106">
        <v>2018</v>
      </c>
      <c r="L298" s="57">
        <v>120</v>
      </c>
      <c r="M298" s="58" t="s">
        <v>62</v>
      </c>
      <c r="N298" s="57">
        <v>3</v>
      </c>
      <c r="O298" s="65">
        <v>0</v>
      </c>
      <c r="P298" s="66">
        <v>1</v>
      </c>
    </row>
    <row r="299" spans="1:16" ht="15.75" x14ac:dyDescent="0.25">
      <c r="A299" s="63" t="s">
        <v>107</v>
      </c>
      <c r="B299" s="115" t="s">
        <v>126</v>
      </c>
      <c r="C299" s="116" t="s">
        <v>58</v>
      </c>
      <c r="D299" s="103">
        <v>0</v>
      </c>
      <c r="E299" s="115" t="s">
        <v>67</v>
      </c>
      <c r="F299" s="117" t="s">
        <v>396</v>
      </c>
      <c r="G299" s="115" t="s">
        <v>397</v>
      </c>
      <c r="H299" s="118" t="s">
        <v>14</v>
      </c>
      <c r="I299" s="62">
        <v>3200</v>
      </c>
      <c r="J299" s="55">
        <v>2019</v>
      </c>
      <c r="K299" s="106">
        <v>2019</v>
      </c>
      <c r="L299" s="57">
        <v>16</v>
      </c>
      <c r="M299" s="58" t="s">
        <v>62</v>
      </c>
      <c r="N299" s="57">
        <v>3</v>
      </c>
      <c r="O299" s="65">
        <v>0</v>
      </c>
      <c r="P299" s="66">
        <v>1</v>
      </c>
    </row>
    <row r="300" spans="1:16" ht="15.75" x14ac:dyDescent="0.25">
      <c r="A300" s="63" t="s">
        <v>107</v>
      </c>
      <c r="B300" s="115" t="s">
        <v>126</v>
      </c>
      <c r="C300" s="116" t="s">
        <v>58</v>
      </c>
      <c r="D300" s="103">
        <v>0</v>
      </c>
      <c r="E300" s="115" t="s">
        <v>59</v>
      </c>
      <c r="F300" s="117" t="s">
        <v>267</v>
      </c>
      <c r="G300" s="115" t="s">
        <v>398</v>
      </c>
      <c r="H300" s="118" t="s">
        <v>14</v>
      </c>
      <c r="I300" s="62">
        <v>600</v>
      </c>
      <c r="J300" s="55">
        <v>2019</v>
      </c>
      <c r="K300" s="106">
        <v>2018</v>
      </c>
      <c r="L300" s="57">
        <v>3</v>
      </c>
      <c r="M300" s="58" t="s">
        <v>62</v>
      </c>
      <c r="N300" s="57">
        <v>3</v>
      </c>
      <c r="O300" s="65">
        <v>0</v>
      </c>
      <c r="P300" s="66">
        <v>1</v>
      </c>
    </row>
    <row r="301" spans="1:16" ht="15.75" x14ac:dyDescent="0.25">
      <c r="A301" s="63" t="s">
        <v>107</v>
      </c>
      <c r="B301" s="115" t="s">
        <v>126</v>
      </c>
      <c r="C301" s="116" t="s">
        <v>58</v>
      </c>
      <c r="D301" s="103">
        <v>0</v>
      </c>
      <c r="E301" s="115" t="s">
        <v>73</v>
      </c>
      <c r="F301" s="117" t="s">
        <v>267</v>
      </c>
      <c r="G301" s="115" t="s">
        <v>399</v>
      </c>
      <c r="H301" s="118" t="s">
        <v>14</v>
      </c>
      <c r="I301" s="62">
        <v>2800</v>
      </c>
      <c r="J301" s="55">
        <v>2019</v>
      </c>
      <c r="K301" s="106">
        <v>2018</v>
      </c>
      <c r="L301" s="57">
        <v>14</v>
      </c>
      <c r="M301" s="58" t="s">
        <v>62</v>
      </c>
      <c r="N301" s="57">
        <v>3</v>
      </c>
      <c r="O301" s="65">
        <v>0</v>
      </c>
      <c r="P301" s="66">
        <v>1</v>
      </c>
    </row>
    <row r="302" spans="1:16" ht="15.75" x14ac:dyDescent="0.25">
      <c r="A302" s="63" t="s">
        <v>107</v>
      </c>
      <c r="B302" s="115" t="s">
        <v>126</v>
      </c>
      <c r="C302" s="116" t="s">
        <v>58</v>
      </c>
      <c r="D302" s="103">
        <v>0</v>
      </c>
      <c r="E302" s="115" t="s">
        <v>63</v>
      </c>
      <c r="F302" s="117" t="s">
        <v>267</v>
      </c>
      <c r="G302" s="115" t="s">
        <v>400</v>
      </c>
      <c r="H302" s="118" t="s">
        <v>14</v>
      </c>
      <c r="I302" s="62">
        <v>1000</v>
      </c>
      <c r="J302" s="55">
        <v>2019</v>
      </c>
      <c r="K302" s="106">
        <v>2018</v>
      </c>
      <c r="L302" s="57">
        <v>5</v>
      </c>
      <c r="M302" s="58" t="s">
        <v>62</v>
      </c>
      <c r="N302" s="57">
        <v>3</v>
      </c>
      <c r="O302" s="65">
        <v>0</v>
      </c>
      <c r="P302" s="66">
        <v>1</v>
      </c>
    </row>
    <row r="303" spans="1:16" ht="15.75" x14ac:dyDescent="0.25">
      <c r="A303" s="63" t="s">
        <v>107</v>
      </c>
      <c r="B303" s="115" t="s">
        <v>197</v>
      </c>
      <c r="C303" s="116" t="s">
        <v>58</v>
      </c>
      <c r="D303" s="103">
        <v>0</v>
      </c>
      <c r="E303" s="115" t="s">
        <v>73</v>
      </c>
      <c r="F303" s="117" t="s">
        <v>246</v>
      </c>
      <c r="G303" s="115" t="s">
        <v>401</v>
      </c>
      <c r="H303" s="105" t="s">
        <v>200</v>
      </c>
      <c r="I303" s="62">
        <v>1600</v>
      </c>
      <c r="J303" s="55">
        <v>2019</v>
      </c>
      <c r="K303" s="106">
        <v>2014</v>
      </c>
      <c r="L303" s="57">
        <v>4</v>
      </c>
      <c r="M303" s="58" t="s">
        <v>62</v>
      </c>
      <c r="N303" s="57">
        <v>3</v>
      </c>
      <c r="O303" s="65">
        <v>0</v>
      </c>
      <c r="P303" s="66">
        <v>1</v>
      </c>
    </row>
    <row r="304" spans="1:16" ht="15.75" x14ac:dyDescent="0.25">
      <c r="A304" s="63" t="s">
        <v>107</v>
      </c>
      <c r="B304" s="115" t="s">
        <v>197</v>
      </c>
      <c r="C304" s="116" t="s">
        <v>58</v>
      </c>
      <c r="D304" s="103">
        <v>0</v>
      </c>
      <c r="E304" s="115" t="s">
        <v>67</v>
      </c>
      <c r="F304" s="117" t="s">
        <v>402</v>
      </c>
      <c r="G304" s="115" t="s">
        <v>403</v>
      </c>
      <c r="H304" s="105" t="s">
        <v>200</v>
      </c>
      <c r="I304" s="62">
        <v>4400</v>
      </c>
      <c r="J304" s="55">
        <v>2019</v>
      </c>
      <c r="K304" s="106">
        <v>2019</v>
      </c>
      <c r="L304" s="57">
        <v>11</v>
      </c>
      <c r="M304" s="58" t="s">
        <v>62</v>
      </c>
      <c r="N304" s="57">
        <v>3</v>
      </c>
      <c r="O304" s="65">
        <v>0</v>
      </c>
      <c r="P304" s="66">
        <v>1</v>
      </c>
    </row>
    <row r="305" spans="1:16" ht="15.75" x14ac:dyDescent="0.25">
      <c r="A305" s="63" t="s">
        <v>134</v>
      </c>
      <c r="B305" s="115" t="s">
        <v>57</v>
      </c>
      <c r="C305" s="116" t="s">
        <v>58</v>
      </c>
      <c r="D305" s="103">
        <v>0</v>
      </c>
      <c r="E305" s="115" t="s">
        <v>59</v>
      </c>
      <c r="F305" s="117" t="s">
        <v>381</v>
      </c>
      <c r="G305" s="115" t="s">
        <v>404</v>
      </c>
      <c r="H305" s="118" t="s">
        <v>14</v>
      </c>
      <c r="I305" s="62">
        <v>34440</v>
      </c>
      <c r="J305" s="55">
        <v>2019</v>
      </c>
      <c r="K305" s="106">
        <v>2019</v>
      </c>
      <c r="L305" s="57">
        <v>130</v>
      </c>
      <c r="M305" s="58" t="s">
        <v>62</v>
      </c>
      <c r="N305" s="57">
        <v>4</v>
      </c>
      <c r="O305" s="65">
        <v>2020</v>
      </c>
      <c r="P305" s="66">
        <v>1</v>
      </c>
    </row>
    <row r="306" spans="1:16" ht="15.75" x14ac:dyDescent="0.25">
      <c r="A306" s="63" t="s">
        <v>134</v>
      </c>
      <c r="B306" s="115" t="s">
        <v>57</v>
      </c>
      <c r="C306" s="116" t="s">
        <v>58</v>
      </c>
      <c r="D306" s="103">
        <v>0</v>
      </c>
      <c r="E306" s="115" t="s">
        <v>63</v>
      </c>
      <c r="F306" s="117" t="s">
        <v>381</v>
      </c>
      <c r="G306" s="115" t="s">
        <v>405</v>
      </c>
      <c r="H306" s="118" t="s">
        <v>14</v>
      </c>
      <c r="I306" s="62">
        <v>87360</v>
      </c>
      <c r="J306" s="55">
        <v>2019</v>
      </c>
      <c r="K306" s="106">
        <v>2019</v>
      </c>
      <c r="L306" s="57">
        <v>319</v>
      </c>
      <c r="M306" s="58" t="s">
        <v>62</v>
      </c>
      <c r="N306" s="57">
        <v>4</v>
      </c>
      <c r="O306" s="65">
        <v>0</v>
      </c>
      <c r="P306" s="66">
        <v>1</v>
      </c>
    </row>
    <row r="307" spans="1:16" ht="15.75" x14ac:dyDescent="0.25">
      <c r="A307" s="63" t="s">
        <v>134</v>
      </c>
      <c r="B307" s="115" t="s">
        <v>57</v>
      </c>
      <c r="C307" s="116" t="s">
        <v>58</v>
      </c>
      <c r="D307" s="103">
        <v>0</v>
      </c>
      <c r="E307" s="115" t="s">
        <v>63</v>
      </c>
      <c r="F307" s="117" t="s">
        <v>381</v>
      </c>
      <c r="G307" s="115" t="s">
        <v>406</v>
      </c>
      <c r="H307" s="118" t="s">
        <v>14</v>
      </c>
      <c r="I307" s="62">
        <v>2760</v>
      </c>
      <c r="J307" s="55">
        <v>2019</v>
      </c>
      <c r="K307" s="106">
        <v>2019</v>
      </c>
      <c r="L307" s="57">
        <v>10</v>
      </c>
      <c r="M307" s="58" t="s">
        <v>62</v>
      </c>
      <c r="N307" s="57">
        <v>4</v>
      </c>
      <c r="O307" s="65">
        <v>0</v>
      </c>
      <c r="P307" s="66">
        <v>1</v>
      </c>
    </row>
    <row r="308" spans="1:16" ht="15.75" x14ac:dyDescent="0.25">
      <c r="A308" s="63" t="s">
        <v>134</v>
      </c>
      <c r="B308" s="115" t="s">
        <v>66</v>
      </c>
      <c r="C308" s="116" t="s">
        <v>58</v>
      </c>
      <c r="D308" s="103">
        <v>0</v>
      </c>
      <c r="E308" s="115" t="s">
        <v>67</v>
      </c>
      <c r="F308" s="117" t="s">
        <v>371</v>
      </c>
      <c r="G308" s="115" t="s">
        <v>407</v>
      </c>
      <c r="H308" s="118" t="s">
        <v>14</v>
      </c>
      <c r="I308" s="62">
        <v>371300</v>
      </c>
      <c r="J308" s="55">
        <v>2019</v>
      </c>
      <c r="K308" s="106">
        <v>2019</v>
      </c>
      <c r="L308" s="57">
        <v>979</v>
      </c>
      <c r="M308" s="58" t="s">
        <v>62</v>
      </c>
      <c r="N308" s="57">
        <v>4</v>
      </c>
      <c r="O308" s="65">
        <v>0</v>
      </c>
      <c r="P308" s="66">
        <v>1</v>
      </c>
    </row>
    <row r="309" spans="1:16" ht="15.75" x14ac:dyDescent="0.25">
      <c r="A309" s="63" t="s">
        <v>134</v>
      </c>
      <c r="B309" s="115" t="s">
        <v>66</v>
      </c>
      <c r="C309" s="116" t="s">
        <v>58</v>
      </c>
      <c r="D309" s="103">
        <v>0</v>
      </c>
      <c r="E309" s="115" t="s">
        <v>67</v>
      </c>
      <c r="F309" s="117" t="s">
        <v>75</v>
      </c>
      <c r="G309" s="115" t="s">
        <v>408</v>
      </c>
      <c r="H309" s="118" t="s">
        <v>14</v>
      </c>
      <c r="I309" s="62">
        <v>800</v>
      </c>
      <c r="J309" s="55">
        <v>2019</v>
      </c>
      <c r="K309" s="106">
        <v>2018</v>
      </c>
      <c r="L309" s="57">
        <v>2</v>
      </c>
      <c r="M309" s="58" t="s">
        <v>62</v>
      </c>
      <c r="N309" s="57">
        <v>4</v>
      </c>
      <c r="O309" s="65">
        <v>0</v>
      </c>
      <c r="P309" s="66">
        <v>1</v>
      </c>
    </row>
    <row r="310" spans="1:16" ht="15.75" x14ac:dyDescent="0.25">
      <c r="A310" s="63" t="s">
        <v>134</v>
      </c>
      <c r="B310" s="115" t="s">
        <v>66</v>
      </c>
      <c r="C310" s="116" t="s">
        <v>58</v>
      </c>
      <c r="D310" s="103">
        <v>0</v>
      </c>
      <c r="E310" s="115" t="s">
        <v>73</v>
      </c>
      <c r="F310" s="117" t="s">
        <v>371</v>
      </c>
      <c r="G310" s="115" t="s">
        <v>409</v>
      </c>
      <c r="H310" s="118" t="s">
        <v>14</v>
      </c>
      <c r="I310" s="62">
        <v>112300</v>
      </c>
      <c r="J310" s="55">
        <v>2019</v>
      </c>
      <c r="K310" s="106">
        <v>2019</v>
      </c>
      <c r="L310" s="57">
        <v>282</v>
      </c>
      <c r="M310" s="58" t="s">
        <v>62</v>
      </c>
      <c r="N310" s="57">
        <v>4</v>
      </c>
      <c r="O310" s="65">
        <v>0</v>
      </c>
      <c r="P310" s="66">
        <v>1</v>
      </c>
    </row>
    <row r="311" spans="1:16" ht="15.75" x14ac:dyDescent="0.25">
      <c r="A311" s="63" t="s">
        <v>134</v>
      </c>
      <c r="B311" s="115" t="s">
        <v>66</v>
      </c>
      <c r="C311" s="116" t="s">
        <v>58</v>
      </c>
      <c r="D311" s="103">
        <v>0</v>
      </c>
      <c r="E311" s="115" t="s">
        <v>59</v>
      </c>
      <c r="F311" s="117" t="s">
        <v>371</v>
      </c>
      <c r="G311" s="115" t="s">
        <v>410</v>
      </c>
      <c r="H311" s="118" t="s">
        <v>14</v>
      </c>
      <c r="I311" s="62">
        <v>31200</v>
      </c>
      <c r="J311" s="55">
        <v>2019</v>
      </c>
      <c r="K311" s="106">
        <v>2019</v>
      </c>
      <c r="L311" s="57">
        <v>78</v>
      </c>
      <c r="M311" s="58" t="s">
        <v>62</v>
      </c>
      <c r="N311" s="57">
        <v>4</v>
      </c>
      <c r="O311" s="65">
        <v>0</v>
      </c>
      <c r="P311" s="66">
        <v>1</v>
      </c>
    </row>
    <row r="312" spans="1:16" ht="15.75" x14ac:dyDescent="0.25">
      <c r="A312" s="63" t="s">
        <v>134</v>
      </c>
      <c r="B312" s="115" t="s">
        <v>66</v>
      </c>
      <c r="C312" s="116" t="s">
        <v>58</v>
      </c>
      <c r="D312" s="103">
        <v>0</v>
      </c>
      <c r="E312" s="115" t="s">
        <v>63</v>
      </c>
      <c r="F312" s="117" t="s">
        <v>371</v>
      </c>
      <c r="G312" s="115" t="s">
        <v>411</v>
      </c>
      <c r="H312" s="118" t="s">
        <v>14</v>
      </c>
      <c r="I312" s="62">
        <v>99000</v>
      </c>
      <c r="J312" s="55">
        <v>2019</v>
      </c>
      <c r="K312" s="106">
        <v>2019</v>
      </c>
      <c r="L312" s="57">
        <v>247</v>
      </c>
      <c r="M312" s="58" t="s">
        <v>62</v>
      </c>
      <c r="N312" s="57">
        <v>4</v>
      </c>
      <c r="O312" s="65">
        <v>0</v>
      </c>
      <c r="P312" s="66">
        <v>1</v>
      </c>
    </row>
    <row r="313" spans="1:16" ht="15.75" x14ac:dyDescent="0.25">
      <c r="A313" s="63" t="s">
        <v>134</v>
      </c>
      <c r="B313" s="115" t="s">
        <v>66</v>
      </c>
      <c r="C313" s="116" t="s">
        <v>58</v>
      </c>
      <c r="D313" s="103">
        <v>0</v>
      </c>
      <c r="E313" s="115" t="s">
        <v>63</v>
      </c>
      <c r="F313" s="117" t="s">
        <v>371</v>
      </c>
      <c r="G313" s="115" t="s">
        <v>412</v>
      </c>
      <c r="H313" s="118" t="s">
        <v>14</v>
      </c>
      <c r="I313" s="62">
        <v>3200</v>
      </c>
      <c r="J313" s="55">
        <v>2019</v>
      </c>
      <c r="K313" s="106">
        <v>2019</v>
      </c>
      <c r="L313" s="57">
        <v>8</v>
      </c>
      <c r="M313" s="58" t="s">
        <v>62</v>
      </c>
      <c r="N313" s="57">
        <v>4</v>
      </c>
      <c r="O313" s="65">
        <v>0</v>
      </c>
      <c r="P313" s="66">
        <v>1</v>
      </c>
    </row>
    <row r="314" spans="1:16" ht="15.75" x14ac:dyDescent="0.25">
      <c r="A314" s="63" t="s">
        <v>134</v>
      </c>
      <c r="B314" s="115" t="s">
        <v>81</v>
      </c>
      <c r="C314" s="116" t="s">
        <v>58</v>
      </c>
      <c r="D314" s="103">
        <v>0</v>
      </c>
      <c r="E314" s="115" t="s">
        <v>73</v>
      </c>
      <c r="F314" s="117" t="s">
        <v>413</v>
      </c>
      <c r="G314" s="115" t="s">
        <v>414</v>
      </c>
      <c r="H314" s="118" t="s">
        <v>14</v>
      </c>
      <c r="I314" s="62">
        <v>23870</v>
      </c>
      <c r="J314" s="55">
        <v>2019</v>
      </c>
      <c r="K314" s="106">
        <v>2019</v>
      </c>
      <c r="L314" s="57">
        <v>340</v>
      </c>
      <c r="M314" s="58" t="s">
        <v>62</v>
      </c>
      <c r="N314" s="57">
        <v>4</v>
      </c>
      <c r="O314" s="65">
        <v>0</v>
      </c>
      <c r="P314" s="66">
        <v>1</v>
      </c>
    </row>
    <row r="315" spans="1:16" ht="15.75" x14ac:dyDescent="0.25">
      <c r="A315" s="63" t="s">
        <v>134</v>
      </c>
      <c r="B315" s="115" t="s">
        <v>122</v>
      </c>
      <c r="C315" s="116" t="s">
        <v>58</v>
      </c>
      <c r="D315" s="103">
        <v>0</v>
      </c>
      <c r="E315" s="115" t="s">
        <v>59</v>
      </c>
      <c r="F315" s="117" t="s">
        <v>125</v>
      </c>
      <c r="G315" s="115" t="s">
        <v>415</v>
      </c>
      <c r="H315" s="118" t="s">
        <v>14</v>
      </c>
      <c r="I315" s="62">
        <v>220</v>
      </c>
      <c r="J315" s="55">
        <v>2019</v>
      </c>
      <c r="K315" s="106">
        <v>2018</v>
      </c>
      <c r="L315" s="57">
        <v>1</v>
      </c>
      <c r="M315" s="58" t="s">
        <v>62</v>
      </c>
      <c r="N315" s="57">
        <v>4</v>
      </c>
      <c r="O315" s="65">
        <v>0</v>
      </c>
      <c r="P315" s="66">
        <v>1</v>
      </c>
    </row>
    <row r="316" spans="1:16" ht="15.75" x14ac:dyDescent="0.25">
      <c r="A316" s="63" t="s">
        <v>134</v>
      </c>
      <c r="B316" s="115" t="s">
        <v>122</v>
      </c>
      <c r="C316" s="116" t="s">
        <v>58</v>
      </c>
      <c r="D316" s="103">
        <v>0</v>
      </c>
      <c r="E316" s="115" t="s">
        <v>67</v>
      </c>
      <c r="F316" s="117" t="s">
        <v>125</v>
      </c>
      <c r="G316" s="115" t="s">
        <v>416</v>
      </c>
      <c r="H316" s="118" t="s">
        <v>14</v>
      </c>
      <c r="I316" s="62">
        <f>27060-440</f>
        <v>26620</v>
      </c>
      <c r="J316" s="55">
        <v>2019</v>
      </c>
      <c r="K316" s="106">
        <v>2018</v>
      </c>
      <c r="L316" s="57">
        <v>121</v>
      </c>
      <c r="M316" s="58" t="s">
        <v>62</v>
      </c>
      <c r="N316" s="57">
        <v>4</v>
      </c>
      <c r="O316" s="65">
        <v>0</v>
      </c>
      <c r="P316" s="66">
        <v>1</v>
      </c>
    </row>
    <row r="317" spans="1:16" ht="15.75" x14ac:dyDescent="0.25">
      <c r="A317" s="63" t="s">
        <v>134</v>
      </c>
      <c r="B317" s="115" t="s">
        <v>126</v>
      </c>
      <c r="C317" s="116" t="s">
        <v>58</v>
      </c>
      <c r="D317" s="103">
        <v>0</v>
      </c>
      <c r="E317" s="115" t="s">
        <v>67</v>
      </c>
      <c r="F317" s="117" t="s">
        <v>396</v>
      </c>
      <c r="G317" s="115" t="s">
        <v>417</v>
      </c>
      <c r="H317" s="118" t="s">
        <v>14</v>
      </c>
      <c r="I317" s="62">
        <v>3200</v>
      </c>
      <c r="J317" s="55">
        <v>2019</v>
      </c>
      <c r="K317" s="106">
        <v>2019</v>
      </c>
      <c r="L317" s="57">
        <v>16</v>
      </c>
      <c r="M317" s="58" t="s">
        <v>62</v>
      </c>
      <c r="N317" s="57">
        <v>4</v>
      </c>
      <c r="O317" s="65">
        <v>0</v>
      </c>
      <c r="P317" s="66">
        <v>1</v>
      </c>
    </row>
    <row r="318" spans="1:16" ht="15.75" x14ac:dyDescent="0.25">
      <c r="A318" s="63" t="s">
        <v>134</v>
      </c>
      <c r="B318" s="115" t="s">
        <v>126</v>
      </c>
      <c r="C318" s="116" t="s">
        <v>58</v>
      </c>
      <c r="D318" s="103">
        <v>0</v>
      </c>
      <c r="E318" s="115" t="s">
        <v>59</v>
      </c>
      <c r="F318" s="117" t="s">
        <v>396</v>
      </c>
      <c r="G318" s="115" t="s">
        <v>418</v>
      </c>
      <c r="H318" s="118" t="s">
        <v>14</v>
      </c>
      <c r="I318" s="62">
        <v>600</v>
      </c>
      <c r="J318" s="55">
        <v>2019</v>
      </c>
      <c r="K318" s="106">
        <v>2019</v>
      </c>
      <c r="L318" s="57">
        <v>3</v>
      </c>
      <c r="M318" s="58" t="s">
        <v>62</v>
      </c>
      <c r="N318" s="57">
        <v>4</v>
      </c>
      <c r="O318" s="65">
        <v>0</v>
      </c>
      <c r="P318" s="66">
        <v>1</v>
      </c>
    </row>
    <row r="319" spans="1:16" ht="15.75" x14ac:dyDescent="0.25">
      <c r="A319" s="63" t="s">
        <v>134</v>
      </c>
      <c r="B319" s="115" t="s">
        <v>126</v>
      </c>
      <c r="C319" s="116" t="s">
        <v>58</v>
      </c>
      <c r="D319" s="103">
        <v>0</v>
      </c>
      <c r="E319" s="115" t="s">
        <v>73</v>
      </c>
      <c r="F319" s="117" t="s">
        <v>396</v>
      </c>
      <c r="G319" s="115" t="s">
        <v>419</v>
      </c>
      <c r="H319" s="118" t="s">
        <v>14</v>
      </c>
      <c r="I319" s="62">
        <v>2600</v>
      </c>
      <c r="J319" s="55">
        <v>2019</v>
      </c>
      <c r="K319" s="106">
        <v>2019</v>
      </c>
      <c r="L319" s="57">
        <v>13</v>
      </c>
      <c r="M319" s="58" t="s">
        <v>62</v>
      </c>
      <c r="N319" s="57">
        <v>4</v>
      </c>
      <c r="O319" s="65">
        <v>0</v>
      </c>
      <c r="P319" s="66">
        <v>1</v>
      </c>
    </row>
    <row r="320" spans="1:16" ht="15.75" x14ac:dyDescent="0.25">
      <c r="A320" s="63" t="s">
        <v>134</v>
      </c>
      <c r="B320" s="115" t="s">
        <v>126</v>
      </c>
      <c r="C320" s="116" t="s">
        <v>58</v>
      </c>
      <c r="D320" s="103">
        <v>0</v>
      </c>
      <c r="E320" s="115" t="s">
        <v>63</v>
      </c>
      <c r="F320" s="117" t="s">
        <v>396</v>
      </c>
      <c r="G320" s="115" t="s">
        <v>420</v>
      </c>
      <c r="H320" s="118" t="s">
        <v>14</v>
      </c>
      <c r="I320" s="62">
        <v>1000</v>
      </c>
      <c r="J320" s="55">
        <v>2019</v>
      </c>
      <c r="K320" s="106">
        <v>2019</v>
      </c>
      <c r="L320" s="57">
        <v>5</v>
      </c>
      <c r="M320" s="58" t="s">
        <v>62</v>
      </c>
      <c r="N320" s="57">
        <v>4</v>
      </c>
      <c r="O320" s="65">
        <v>0</v>
      </c>
      <c r="P320" s="66">
        <v>1</v>
      </c>
    </row>
    <row r="321" spans="1:16" ht="15.75" x14ac:dyDescent="0.25">
      <c r="A321" s="63" t="s">
        <v>134</v>
      </c>
      <c r="B321" s="115" t="s">
        <v>197</v>
      </c>
      <c r="C321" s="116" t="s">
        <v>58</v>
      </c>
      <c r="D321" s="103">
        <v>0</v>
      </c>
      <c r="E321" s="115" t="s">
        <v>73</v>
      </c>
      <c r="F321" s="117" t="s">
        <v>421</v>
      </c>
      <c r="G321" s="115" t="s">
        <v>422</v>
      </c>
      <c r="H321" s="105" t="s">
        <v>200</v>
      </c>
      <c r="I321" s="62">
        <v>1600</v>
      </c>
      <c r="J321" s="55">
        <v>2019</v>
      </c>
      <c r="K321" s="106">
        <v>2019</v>
      </c>
      <c r="L321" s="57">
        <v>4</v>
      </c>
      <c r="M321" s="58" t="s">
        <v>62</v>
      </c>
      <c r="N321" s="57">
        <v>4</v>
      </c>
      <c r="O321" s="65">
        <v>0</v>
      </c>
      <c r="P321" s="66">
        <v>1</v>
      </c>
    </row>
    <row r="322" spans="1:16" ht="15.75" x14ac:dyDescent="0.25">
      <c r="A322" s="63" t="s">
        <v>152</v>
      </c>
      <c r="B322" s="115" t="s">
        <v>57</v>
      </c>
      <c r="C322" s="116" t="s">
        <v>58</v>
      </c>
      <c r="D322" s="103">
        <v>0</v>
      </c>
      <c r="E322" s="115" t="s">
        <v>59</v>
      </c>
      <c r="F322" s="117" t="s">
        <v>423</v>
      </c>
      <c r="G322" s="115" t="s">
        <v>424</v>
      </c>
      <c r="H322" s="118" t="s">
        <v>14</v>
      </c>
      <c r="I322" s="62">
        <v>34560</v>
      </c>
      <c r="J322" s="55">
        <v>2019</v>
      </c>
      <c r="K322" s="106">
        <v>2019</v>
      </c>
      <c r="L322" s="57">
        <v>130</v>
      </c>
      <c r="M322" s="58" t="s">
        <v>62</v>
      </c>
      <c r="N322" s="57">
        <v>5</v>
      </c>
      <c r="O322" s="65">
        <v>1902</v>
      </c>
      <c r="P322" s="66">
        <v>1</v>
      </c>
    </row>
    <row r="323" spans="1:16" ht="15.75" x14ac:dyDescent="0.25">
      <c r="A323" s="63" t="s">
        <v>152</v>
      </c>
      <c r="B323" s="115" t="s">
        <v>57</v>
      </c>
      <c r="C323" s="116" t="s">
        <v>58</v>
      </c>
      <c r="D323" s="103">
        <v>0</v>
      </c>
      <c r="E323" s="115" t="s">
        <v>63</v>
      </c>
      <c r="F323" s="117" t="s">
        <v>381</v>
      </c>
      <c r="G323" s="115" t="s">
        <v>425</v>
      </c>
      <c r="H323" s="118" t="s">
        <v>14</v>
      </c>
      <c r="I323" s="62">
        <v>2460</v>
      </c>
      <c r="J323" s="55">
        <v>2019</v>
      </c>
      <c r="K323" s="106">
        <v>2019</v>
      </c>
      <c r="L323" s="57">
        <v>9</v>
      </c>
      <c r="M323" s="58" t="s">
        <v>62</v>
      </c>
      <c r="N323" s="57">
        <v>5</v>
      </c>
      <c r="O323" s="65">
        <v>0</v>
      </c>
      <c r="P323" s="66">
        <v>1</v>
      </c>
    </row>
    <row r="324" spans="1:16" ht="15.75" x14ac:dyDescent="0.25">
      <c r="A324" s="63" t="s">
        <v>152</v>
      </c>
      <c r="B324" s="115" t="s">
        <v>57</v>
      </c>
      <c r="C324" s="116" t="s">
        <v>58</v>
      </c>
      <c r="D324" s="103">
        <v>0</v>
      </c>
      <c r="E324" s="115" t="s">
        <v>63</v>
      </c>
      <c r="F324" s="117" t="s">
        <v>381</v>
      </c>
      <c r="G324" s="115" t="s">
        <v>426</v>
      </c>
      <c r="H324" s="118" t="s">
        <v>14</v>
      </c>
      <c r="I324" s="62">
        <v>87360</v>
      </c>
      <c r="J324" s="55">
        <v>2019</v>
      </c>
      <c r="K324" s="106">
        <v>2019</v>
      </c>
      <c r="L324" s="57">
        <v>320</v>
      </c>
      <c r="M324" s="58" t="s">
        <v>62</v>
      </c>
      <c r="N324" s="57">
        <v>5</v>
      </c>
      <c r="O324" s="65">
        <v>0</v>
      </c>
      <c r="P324" s="66">
        <v>1</v>
      </c>
    </row>
    <row r="325" spans="1:16" ht="15.75" x14ac:dyDescent="0.25">
      <c r="A325" s="63" t="s">
        <v>152</v>
      </c>
      <c r="B325" s="115" t="s">
        <v>66</v>
      </c>
      <c r="C325" s="116" t="s">
        <v>58</v>
      </c>
      <c r="D325" s="103">
        <v>0</v>
      </c>
      <c r="E325" s="115" t="s">
        <v>67</v>
      </c>
      <c r="F325" s="117" t="s">
        <v>371</v>
      </c>
      <c r="G325" s="115" t="s">
        <v>427</v>
      </c>
      <c r="H325" s="118" t="s">
        <v>14</v>
      </c>
      <c r="I325" s="120">
        <v>319100</v>
      </c>
      <c r="J325" s="55">
        <v>2019</v>
      </c>
      <c r="K325" s="106">
        <v>2019</v>
      </c>
      <c r="L325" s="57">
        <v>805</v>
      </c>
      <c r="M325" s="58" t="s">
        <v>62</v>
      </c>
      <c r="N325" s="57">
        <v>5</v>
      </c>
      <c r="O325" s="65">
        <v>0</v>
      </c>
      <c r="P325" s="66">
        <v>1</v>
      </c>
    </row>
    <row r="326" spans="1:16" ht="15.75" x14ac:dyDescent="0.25">
      <c r="A326" s="63" t="s">
        <v>152</v>
      </c>
      <c r="B326" s="115" t="s">
        <v>66</v>
      </c>
      <c r="C326" s="116" t="s">
        <v>58</v>
      </c>
      <c r="D326" s="103">
        <v>0</v>
      </c>
      <c r="E326" s="115" t="s">
        <v>67</v>
      </c>
      <c r="F326" s="117" t="s">
        <v>371</v>
      </c>
      <c r="G326" s="115" t="s">
        <v>428</v>
      </c>
      <c r="H326" s="118" t="s">
        <v>14</v>
      </c>
      <c r="I326" s="62">
        <v>1200</v>
      </c>
      <c r="J326" s="55">
        <v>2019</v>
      </c>
      <c r="K326" s="106">
        <v>2019</v>
      </c>
      <c r="L326" s="57">
        <v>3</v>
      </c>
      <c r="M326" s="58" t="s">
        <v>62</v>
      </c>
      <c r="N326" s="57">
        <v>5</v>
      </c>
      <c r="O326" s="65">
        <v>0</v>
      </c>
      <c r="P326" s="66">
        <v>1</v>
      </c>
    </row>
    <row r="327" spans="1:16" ht="15.75" x14ac:dyDescent="0.25">
      <c r="A327" s="63" t="s">
        <v>152</v>
      </c>
      <c r="B327" s="115" t="s">
        <v>66</v>
      </c>
      <c r="C327" s="116" t="s">
        <v>58</v>
      </c>
      <c r="D327" s="103">
        <v>0</v>
      </c>
      <c r="E327" s="115" t="s">
        <v>73</v>
      </c>
      <c r="F327" s="117" t="s">
        <v>371</v>
      </c>
      <c r="G327" s="115" t="s">
        <v>429</v>
      </c>
      <c r="H327" s="118" t="s">
        <v>14</v>
      </c>
      <c r="I327" s="62">
        <v>109600</v>
      </c>
      <c r="J327" s="55">
        <v>2019</v>
      </c>
      <c r="K327" s="106">
        <v>2019</v>
      </c>
      <c r="L327" s="57">
        <v>275</v>
      </c>
      <c r="M327" s="58" t="s">
        <v>62</v>
      </c>
      <c r="N327" s="57">
        <v>5</v>
      </c>
      <c r="O327" s="65">
        <v>0</v>
      </c>
      <c r="P327" s="66">
        <v>1</v>
      </c>
    </row>
    <row r="328" spans="1:16" ht="15.75" x14ac:dyDescent="0.25">
      <c r="A328" s="63" t="s">
        <v>152</v>
      </c>
      <c r="B328" s="115" t="s">
        <v>66</v>
      </c>
      <c r="C328" s="116" t="s">
        <v>58</v>
      </c>
      <c r="D328" s="103">
        <v>0</v>
      </c>
      <c r="E328" s="115" t="s">
        <v>59</v>
      </c>
      <c r="F328" s="117" t="s">
        <v>371</v>
      </c>
      <c r="G328" s="115" t="s">
        <v>430</v>
      </c>
      <c r="H328" s="118" t="s">
        <v>14</v>
      </c>
      <c r="I328" s="62">
        <v>31200</v>
      </c>
      <c r="J328" s="55">
        <v>2019</v>
      </c>
      <c r="K328" s="106">
        <v>2019</v>
      </c>
      <c r="L328" s="57">
        <v>78</v>
      </c>
      <c r="M328" s="58" t="s">
        <v>62</v>
      </c>
      <c r="N328" s="57">
        <v>5</v>
      </c>
      <c r="O328" s="65">
        <v>0</v>
      </c>
      <c r="P328" s="66">
        <v>1</v>
      </c>
    </row>
    <row r="329" spans="1:16" ht="15.75" x14ac:dyDescent="0.25">
      <c r="A329" s="63" t="s">
        <v>152</v>
      </c>
      <c r="B329" s="115" t="s">
        <v>66</v>
      </c>
      <c r="C329" s="116" t="s">
        <v>58</v>
      </c>
      <c r="D329" s="103">
        <v>0</v>
      </c>
      <c r="E329" s="115" t="s">
        <v>63</v>
      </c>
      <c r="F329" s="117" t="s">
        <v>371</v>
      </c>
      <c r="G329" s="115" t="s">
        <v>431</v>
      </c>
      <c r="H329" s="118" t="s">
        <v>14</v>
      </c>
      <c r="I329" s="62">
        <v>99000</v>
      </c>
      <c r="J329" s="55">
        <v>2019</v>
      </c>
      <c r="K329" s="106">
        <v>2019</v>
      </c>
      <c r="L329" s="57">
        <v>248</v>
      </c>
      <c r="M329" s="58" t="s">
        <v>62</v>
      </c>
      <c r="N329" s="57">
        <v>5</v>
      </c>
      <c r="O329" s="65">
        <v>0</v>
      </c>
      <c r="P329" s="66">
        <v>1</v>
      </c>
    </row>
    <row r="330" spans="1:16" ht="15.75" x14ac:dyDescent="0.25">
      <c r="A330" s="63" t="s">
        <v>152</v>
      </c>
      <c r="B330" s="115" t="s">
        <v>66</v>
      </c>
      <c r="C330" s="116" t="s">
        <v>58</v>
      </c>
      <c r="D330" s="103">
        <v>0</v>
      </c>
      <c r="E330" s="115" t="s">
        <v>63</v>
      </c>
      <c r="F330" s="117" t="s">
        <v>371</v>
      </c>
      <c r="G330" s="115" t="s">
        <v>432</v>
      </c>
      <c r="H330" s="118" t="s">
        <v>14</v>
      </c>
      <c r="I330" s="62">
        <v>2800</v>
      </c>
      <c r="J330" s="55">
        <v>2019</v>
      </c>
      <c r="K330" s="106">
        <v>2019</v>
      </c>
      <c r="L330" s="57">
        <v>7</v>
      </c>
      <c r="M330" s="58" t="s">
        <v>62</v>
      </c>
      <c r="N330" s="57">
        <v>5</v>
      </c>
      <c r="O330" s="65">
        <v>0</v>
      </c>
      <c r="P330" s="66">
        <v>1</v>
      </c>
    </row>
    <row r="331" spans="1:16" ht="15.75" x14ac:dyDescent="0.25">
      <c r="A331" s="63" t="s">
        <v>152</v>
      </c>
      <c r="B331" s="115" t="s">
        <v>81</v>
      </c>
      <c r="C331" s="116" t="s">
        <v>58</v>
      </c>
      <c r="D331" s="103">
        <v>0</v>
      </c>
      <c r="E331" s="115" t="s">
        <v>73</v>
      </c>
      <c r="F331" s="117" t="s">
        <v>433</v>
      </c>
      <c r="G331" s="115" t="s">
        <v>434</v>
      </c>
      <c r="H331" s="118" t="s">
        <v>14</v>
      </c>
      <c r="I331" s="62">
        <v>23520</v>
      </c>
      <c r="J331" s="55">
        <v>2019</v>
      </c>
      <c r="K331" s="106">
        <v>2019</v>
      </c>
      <c r="L331" s="57">
        <v>336</v>
      </c>
      <c r="M331" s="58" t="s">
        <v>62</v>
      </c>
      <c r="N331" s="57">
        <v>5</v>
      </c>
      <c r="O331" s="65">
        <v>0</v>
      </c>
      <c r="P331" s="66">
        <v>1</v>
      </c>
    </row>
    <row r="332" spans="1:16" ht="15.75" x14ac:dyDescent="0.25">
      <c r="A332" s="63" t="s">
        <v>152</v>
      </c>
      <c r="B332" s="115" t="s">
        <v>122</v>
      </c>
      <c r="C332" s="116" t="s">
        <v>58</v>
      </c>
      <c r="D332" s="103">
        <v>0</v>
      </c>
      <c r="E332" s="115" t="s">
        <v>67</v>
      </c>
      <c r="F332" s="117" t="s">
        <v>123</v>
      </c>
      <c r="G332" s="115" t="s">
        <v>435</v>
      </c>
      <c r="H332" s="118" t="s">
        <v>14</v>
      </c>
      <c r="I332" s="62">
        <v>220</v>
      </c>
      <c r="J332" s="55">
        <v>2019</v>
      </c>
      <c r="K332" s="106">
        <v>2017</v>
      </c>
      <c r="L332" s="57">
        <v>1</v>
      </c>
      <c r="M332" s="58" t="s">
        <v>62</v>
      </c>
      <c r="N332" s="57">
        <v>5</v>
      </c>
      <c r="O332" s="65">
        <v>0</v>
      </c>
      <c r="P332" s="66">
        <v>1</v>
      </c>
    </row>
    <row r="333" spans="1:16" ht="15.75" x14ac:dyDescent="0.25">
      <c r="A333" s="63" t="s">
        <v>152</v>
      </c>
      <c r="B333" s="115" t="s">
        <v>122</v>
      </c>
      <c r="C333" s="116" t="s">
        <v>58</v>
      </c>
      <c r="D333" s="103">
        <v>0</v>
      </c>
      <c r="E333" s="115" t="s">
        <v>67</v>
      </c>
      <c r="F333" s="117" t="s">
        <v>436</v>
      </c>
      <c r="G333" s="115" t="s">
        <v>437</v>
      </c>
      <c r="H333" s="118" t="s">
        <v>14</v>
      </c>
      <c r="I333" s="62">
        <f>25520-440</f>
        <v>25080</v>
      </c>
      <c r="J333" s="55">
        <v>2019</v>
      </c>
      <c r="K333" s="106">
        <v>2019</v>
      </c>
      <c r="L333" s="57">
        <v>114</v>
      </c>
      <c r="M333" s="58" t="s">
        <v>62</v>
      </c>
      <c r="N333" s="57">
        <v>5</v>
      </c>
      <c r="O333" s="65">
        <v>0</v>
      </c>
      <c r="P333" s="66">
        <v>1</v>
      </c>
    </row>
    <row r="334" spans="1:16" ht="15.75" x14ac:dyDescent="0.25">
      <c r="A334" s="63" t="s">
        <v>152</v>
      </c>
      <c r="B334" s="115" t="s">
        <v>126</v>
      </c>
      <c r="C334" s="116" t="s">
        <v>58</v>
      </c>
      <c r="D334" s="103">
        <v>0</v>
      </c>
      <c r="E334" s="115" t="s">
        <v>67</v>
      </c>
      <c r="F334" s="117" t="s">
        <v>267</v>
      </c>
      <c r="G334" s="115" t="s">
        <v>438</v>
      </c>
      <c r="H334" s="118" t="s">
        <v>14</v>
      </c>
      <c r="I334" s="62">
        <v>3200</v>
      </c>
      <c r="J334" s="55">
        <v>2019</v>
      </c>
      <c r="K334" s="106">
        <v>2018</v>
      </c>
      <c r="L334" s="57">
        <v>16</v>
      </c>
      <c r="M334" s="58" t="s">
        <v>62</v>
      </c>
      <c r="N334" s="57">
        <v>5</v>
      </c>
      <c r="O334" s="65">
        <v>0</v>
      </c>
      <c r="P334" s="66">
        <v>1</v>
      </c>
    </row>
    <row r="335" spans="1:16" ht="15.75" x14ac:dyDescent="0.25">
      <c r="A335" s="63" t="s">
        <v>152</v>
      </c>
      <c r="B335" s="115" t="s">
        <v>126</v>
      </c>
      <c r="C335" s="116" t="s">
        <v>58</v>
      </c>
      <c r="D335" s="103">
        <v>0</v>
      </c>
      <c r="E335" s="115" t="s">
        <v>59</v>
      </c>
      <c r="F335" s="117" t="s">
        <v>396</v>
      </c>
      <c r="G335" s="115" t="s">
        <v>439</v>
      </c>
      <c r="H335" s="118" t="s">
        <v>14</v>
      </c>
      <c r="I335" s="62">
        <v>600</v>
      </c>
      <c r="J335" s="55">
        <v>2019</v>
      </c>
      <c r="K335" s="106">
        <v>2019</v>
      </c>
      <c r="L335" s="57">
        <v>3</v>
      </c>
      <c r="M335" s="58" t="s">
        <v>62</v>
      </c>
      <c r="N335" s="57">
        <v>5</v>
      </c>
      <c r="O335" s="65">
        <v>0</v>
      </c>
      <c r="P335" s="66">
        <v>1</v>
      </c>
    </row>
    <row r="336" spans="1:16" ht="15.75" x14ac:dyDescent="0.25">
      <c r="A336" s="63" t="s">
        <v>152</v>
      </c>
      <c r="B336" s="115" t="s">
        <v>126</v>
      </c>
      <c r="C336" s="116" t="s">
        <v>58</v>
      </c>
      <c r="D336" s="103">
        <v>0</v>
      </c>
      <c r="E336" s="115" t="s">
        <v>73</v>
      </c>
      <c r="F336" s="117" t="s">
        <v>396</v>
      </c>
      <c r="G336" s="115" t="s">
        <v>440</v>
      </c>
      <c r="H336" s="118" t="s">
        <v>14</v>
      </c>
      <c r="I336" s="121">
        <v>2600</v>
      </c>
      <c r="J336" s="55">
        <v>2019</v>
      </c>
      <c r="K336" s="106">
        <v>2019</v>
      </c>
      <c r="L336" s="57">
        <v>13</v>
      </c>
      <c r="M336" s="58" t="s">
        <v>62</v>
      </c>
      <c r="N336" s="57">
        <v>5</v>
      </c>
      <c r="O336" s="65">
        <v>0</v>
      </c>
      <c r="P336" s="66">
        <v>1</v>
      </c>
    </row>
    <row r="337" spans="1:16" ht="15.75" x14ac:dyDescent="0.25">
      <c r="A337" s="63" t="s">
        <v>152</v>
      </c>
      <c r="B337" s="115" t="s">
        <v>126</v>
      </c>
      <c r="C337" s="116" t="s">
        <v>58</v>
      </c>
      <c r="D337" s="103">
        <v>0</v>
      </c>
      <c r="E337" s="115" t="s">
        <v>63</v>
      </c>
      <c r="F337" s="117" t="s">
        <v>396</v>
      </c>
      <c r="G337" s="115" t="s">
        <v>441</v>
      </c>
      <c r="H337" s="118" t="s">
        <v>14</v>
      </c>
      <c r="I337" s="62">
        <v>1000</v>
      </c>
      <c r="J337" s="55">
        <v>2019</v>
      </c>
      <c r="K337" s="106">
        <v>2019</v>
      </c>
      <c r="L337" s="57">
        <v>5</v>
      </c>
      <c r="M337" s="58" t="s">
        <v>62</v>
      </c>
      <c r="N337" s="57">
        <v>5</v>
      </c>
      <c r="O337" s="65">
        <v>0</v>
      </c>
      <c r="P337" s="66">
        <v>1</v>
      </c>
    </row>
    <row r="338" spans="1:16" ht="15.75" x14ac:dyDescent="0.25">
      <c r="A338" s="102" t="s">
        <v>176</v>
      </c>
      <c r="B338" s="115" t="s">
        <v>87</v>
      </c>
      <c r="C338" s="116" t="s">
        <v>58</v>
      </c>
      <c r="D338" s="103">
        <v>0</v>
      </c>
      <c r="E338" s="115" t="s">
        <v>67</v>
      </c>
      <c r="F338" s="122" t="s">
        <v>106</v>
      </c>
      <c r="G338" s="115" t="s">
        <v>442</v>
      </c>
      <c r="H338" s="118" t="s">
        <v>14</v>
      </c>
      <c r="I338" s="62">
        <v>17416</v>
      </c>
      <c r="J338" s="55">
        <v>2019</v>
      </c>
      <c r="K338" s="106">
        <v>2018</v>
      </c>
      <c r="L338" s="57">
        <v>7</v>
      </c>
      <c r="M338" s="58" t="s">
        <v>62</v>
      </c>
      <c r="N338" s="57">
        <v>6</v>
      </c>
      <c r="O338" s="65">
        <v>1863</v>
      </c>
      <c r="P338" s="66">
        <v>1</v>
      </c>
    </row>
    <row r="339" spans="1:16" ht="15.75" x14ac:dyDescent="0.25">
      <c r="A339" s="102" t="s">
        <v>176</v>
      </c>
      <c r="B339" s="115" t="s">
        <v>57</v>
      </c>
      <c r="C339" s="116" t="s">
        <v>58</v>
      </c>
      <c r="D339" s="103">
        <v>0</v>
      </c>
      <c r="E339" s="115" t="s">
        <v>59</v>
      </c>
      <c r="F339" s="117" t="s">
        <v>381</v>
      </c>
      <c r="G339" s="115" t="s">
        <v>443</v>
      </c>
      <c r="H339" s="118" t="s">
        <v>14</v>
      </c>
      <c r="I339" s="62">
        <v>20040</v>
      </c>
      <c r="J339" s="55">
        <v>2019</v>
      </c>
      <c r="K339" s="106">
        <v>2019</v>
      </c>
      <c r="L339" s="57">
        <v>76</v>
      </c>
      <c r="M339" s="58" t="s">
        <v>62</v>
      </c>
      <c r="N339" s="57">
        <v>6</v>
      </c>
      <c r="O339" s="65">
        <v>0</v>
      </c>
      <c r="P339" s="66">
        <v>1</v>
      </c>
    </row>
    <row r="340" spans="1:16" ht="15.75" x14ac:dyDescent="0.25">
      <c r="A340" s="102" t="s">
        <v>176</v>
      </c>
      <c r="B340" s="115" t="s">
        <v>57</v>
      </c>
      <c r="C340" s="116" t="s">
        <v>58</v>
      </c>
      <c r="D340" s="103">
        <v>0</v>
      </c>
      <c r="E340" s="115" t="s">
        <v>63</v>
      </c>
      <c r="F340" s="117" t="s">
        <v>381</v>
      </c>
      <c r="G340" s="115" t="s">
        <v>443</v>
      </c>
      <c r="H340" s="118" t="s">
        <v>14</v>
      </c>
      <c r="I340" s="123">
        <v>86281</v>
      </c>
      <c r="J340" s="55">
        <v>2019</v>
      </c>
      <c r="K340" s="106">
        <v>2019</v>
      </c>
      <c r="L340" s="57">
        <v>316</v>
      </c>
      <c r="M340" s="58" t="s">
        <v>62</v>
      </c>
      <c r="N340" s="57">
        <v>6</v>
      </c>
      <c r="O340" s="65">
        <v>0</v>
      </c>
      <c r="P340" s="66">
        <v>1</v>
      </c>
    </row>
    <row r="341" spans="1:16" ht="15.75" x14ac:dyDescent="0.25">
      <c r="A341" s="102" t="s">
        <v>176</v>
      </c>
      <c r="B341" s="115" t="s">
        <v>57</v>
      </c>
      <c r="C341" s="116" t="s">
        <v>58</v>
      </c>
      <c r="D341" s="103">
        <v>0</v>
      </c>
      <c r="E341" s="115" t="s">
        <v>63</v>
      </c>
      <c r="F341" s="117" t="s">
        <v>381</v>
      </c>
      <c r="G341" s="115" t="s">
        <v>444</v>
      </c>
      <c r="H341" s="118" t="s">
        <v>14</v>
      </c>
      <c r="I341" s="62">
        <v>2160</v>
      </c>
      <c r="J341" s="55">
        <v>2019</v>
      </c>
      <c r="K341" s="106">
        <v>2019</v>
      </c>
      <c r="L341" s="57">
        <v>8</v>
      </c>
      <c r="M341" s="58" t="s">
        <v>62</v>
      </c>
      <c r="N341" s="57">
        <v>6</v>
      </c>
      <c r="O341" s="65">
        <v>0</v>
      </c>
      <c r="P341" s="66">
        <v>1</v>
      </c>
    </row>
    <row r="342" spans="1:16" ht="15.75" x14ac:dyDescent="0.25">
      <c r="A342" s="102" t="s">
        <v>176</v>
      </c>
      <c r="B342" s="115" t="s">
        <v>57</v>
      </c>
      <c r="C342" s="116" t="s">
        <v>58</v>
      </c>
      <c r="D342" s="103">
        <v>0</v>
      </c>
      <c r="E342" s="115" t="s">
        <v>59</v>
      </c>
      <c r="F342" s="117" t="s">
        <v>381</v>
      </c>
      <c r="G342" s="115" t="s">
        <v>445</v>
      </c>
      <c r="H342" s="118" t="s">
        <v>14</v>
      </c>
      <c r="I342" s="62">
        <v>13260</v>
      </c>
      <c r="J342" s="55">
        <v>2019</v>
      </c>
      <c r="K342" s="106">
        <v>2019</v>
      </c>
      <c r="L342" s="57">
        <v>49</v>
      </c>
      <c r="M342" s="58" t="s">
        <v>62</v>
      </c>
      <c r="N342" s="57">
        <v>6</v>
      </c>
      <c r="O342" s="65">
        <v>0</v>
      </c>
      <c r="P342" s="66">
        <v>1</v>
      </c>
    </row>
    <row r="343" spans="1:16" ht="15.75" x14ac:dyDescent="0.25">
      <c r="A343" s="102" t="s">
        <v>176</v>
      </c>
      <c r="B343" s="115" t="s">
        <v>66</v>
      </c>
      <c r="C343" s="116" t="s">
        <v>58</v>
      </c>
      <c r="D343" s="103">
        <v>0</v>
      </c>
      <c r="E343" s="115" t="s">
        <v>67</v>
      </c>
      <c r="F343" s="117" t="s">
        <v>371</v>
      </c>
      <c r="G343" s="115" t="s">
        <v>446</v>
      </c>
      <c r="H343" s="118" t="s">
        <v>14</v>
      </c>
      <c r="I343" s="123">
        <v>312700</v>
      </c>
      <c r="J343" s="55">
        <v>2019</v>
      </c>
      <c r="K343" s="106">
        <v>2019</v>
      </c>
      <c r="L343" s="57">
        <v>783</v>
      </c>
      <c r="M343" s="58" t="s">
        <v>62</v>
      </c>
      <c r="N343" s="57">
        <v>6</v>
      </c>
      <c r="O343" s="65">
        <v>0</v>
      </c>
      <c r="P343" s="66">
        <v>1</v>
      </c>
    </row>
    <row r="344" spans="1:16" ht="15.75" x14ac:dyDescent="0.25">
      <c r="A344" s="102" t="s">
        <v>176</v>
      </c>
      <c r="B344" s="115" t="s">
        <v>66</v>
      </c>
      <c r="C344" s="116" t="s">
        <v>58</v>
      </c>
      <c r="D344" s="103">
        <v>0</v>
      </c>
      <c r="E344" s="115" t="s">
        <v>67</v>
      </c>
      <c r="F344" s="117" t="s">
        <v>371</v>
      </c>
      <c r="G344" s="115" t="s">
        <v>447</v>
      </c>
      <c r="H344" s="118" t="s">
        <v>14</v>
      </c>
      <c r="I344" s="62">
        <v>20000</v>
      </c>
      <c r="J344" s="55">
        <v>2019</v>
      </c>
      <c r="K344" s="106">
        <v>2019</v>
      </c>
      <c r="L344" s="57">
        <v>25</v>
      </c>
      <c r="M344" s="58" t="s">
        <v>62</v>
      </c>
      <c r="N344" s="57">
        <v>6</v>
      </c>
      <c r="O344" s="65">
        <v>0</v>
      </c>
      <c r="P344" s="66">
        <v>1</v>
      </c>
    </row>
    <row r="345" spans="1:16" ht="15.75" x14ac:dyDescent="0.25">
      <c r="A345" s="102" t="s">
        <v>176</v>
      </c>
      <c r="B345" s="115" t="s">
        <v>66</v>
      </c>
      <c r="C345" s="116" t="s">
        <v>58</v>
      </c>
      <c r="D345" s="103">
        <v>0</v>
      </c>
      <c r="E345" s="115" t="s">
        <v>67</v>
      </c>
      <c r="F345" s="117" t="s">
        <v>371</v>
      </c>
      <c r="G345" s="115" t="s">
        <v>448</v>
      </c>
      <c r="H345" s="118" t="s">
        <v>14</v>
      </c>
      <c r="I345" s="62">
        <v>1200</v>
      </c>
      <c r="J345" s="55">
        <v>2019</v>
      </c>
      <c r="K345" s="106">
        <v>2019</v>
      </c>
      <c r="L345" s="57">
        <v>3</v>
      </c>
      <c r="M345" s="58" t="s">
        <v>62</v>
      </c>
      <c r="N345" s="57">
        <v>6</v>
      </c>
      <c r="O345" s="65">
        <v>0</v>
      </c>
      <c r="P345" s="66">
        <v>1</v>
      </c>
    </row>
    <row r="346" spans="1:16" ht="15.75" x14ac:dyDescent="0.25">
      <c r="A346" s="102" t="s">
        <v>176</v>
      </c>
      <c r="B346" s="115" t="s">
        <v>66</v>
      </c>
      <c r="C346" s="116" t="s">
        <v>58</v>
      </c>
      <c r="D346" s="103">
        <v>0</v>
      </c>
      <c r="E346" s="115" t="s">
        <v>63</v>
      </c>
      <c r="F346" s="117" t="s">
        <v>371</v>
      </c>
      <c r="G346" s="115" t="s">
        <v>448</v>
      </c>
      <c r="H346" s="118" t="s">
        <v>14</v>
      </c>
      <c r="I346" s="62">
        <v>2400</v>
      </c>
      <c r="J346" s="55">
        <v>2019</v>
      </c>
      <c r="K346" s="106">
        <v>2019</v>
      </c>
      <c r="L346" s="57">
        <v>6</v>
      </c>
      <c r="M346" s="58" t="s">
        <v>62</v>
      </c>
      <c r="N346" s="57">
        <v>6</v>
      </c>
      <c r="O346" s="65">
        <v>0</v>
      </c>
      <c r="P346" s="66">
        <v>1</v>
      </c>
    </row>
    <row r="347" spans="1:16" ht="15.75" x14ac:dyDescent="0.25">
      <c r="A347" s="102" t="s">
        <v>176</v>
      </c>
      <c r="B347" s="115" t="s">
        <v>66</v>
      </c>
      <c r="C347" s="116" t="s">
        <v>58</v>
      </c>
      <c r="D347" s="103">
        <v>0</v>
      </c>
      <c r="E347" s="115" t="s">
        <v>73</v>
      </c>
      <c r="F347" s="117" t="s">
        <v>371</v>
      </c>
      <c r="G347" s="115" t="s">
        <v>446</v>
      </c>
      <c r="H347" s="118" t="s">
        <v>14</v>
      </c>
      <c r="I347" s="123">
        <v>108800</v>
      </c>
      <c r="J347" s="55">
        <v>2019</v>
      </c>
      <c r="K347" s="106">
        <v>2019</v>
      </c>
      <c r="L347" s="57">
        <v>273</v>
      </c>
      <c r="M347" s="58" t="s">
        <v>62</v>
      </c>
      <c r="N347" s="57">
        <v>6</v>
      </c>
      <c r="O347" s="65">
        <v>0</v>
      </c>
      <c r="P347" s="66">
        <v>1</v>
      </c>
    </row>
    <row r="348" spans="1:16" ht="15.75" x14ac:dyDescent="0.25">
      <c r="A348" s="102" t="s">
        <v>176</v>
      </c>
      <c r="B348" s="115" t="s">
        <v>66</v>
      </c>
      <c r="C348" s="116" t="s">
        <v>58</v>
      </c>
      <c r="D348" s="103">
        <v>0</v>
      </c>
      <c r="E348" s="115" t="s">
        <v>59</v>
      </c>
      <c r="F348" s="117" t="s">
        <v>371</v>
      </c>
      <c r="G348" s="115" t="s">
        <v>446</v>
      </c>
      <c r="H348" s="118" t="s">
        <v>14</v>
      </c>
      <c r="I348" s="62">
        <v>30000</v>
      </c>
      <c r="J348" s="55">
        <v>2019</v>
      </c>
      <c r="K348" s="106">
        <v>2019</v>
      </c>
      <c r="L348" s="57">
        <v>75</v>
      </c>
      <c r="M348" s="58" t="s">
        <v>62</v>
      </c>
      <c r="N348" s="57">
        <v>6</v>
      </c>
      <c r="O348" s="65">
        <v>0</v>
      </c>
      <c r="P348" s="66">
        <v>1</v>
      </c>
    </row>
    <row r="349" spans="1:16" ht="15.75" x14ac:dyDescent="0.25">
      <c r="A349" s="102" t="s">
        <v>176</v>
      </c>
      <c r="B349" s="115" t="s">
        <v>66</v>
      </c>
      <c r="C349" s="116" t="s">
        <v>58</v>
      </c>
      <c r="D349" s="103">
        <v>0</v>
      </c>
      <c r="E349" s="115" t="s">
        <v>63</v>
      </c>
      <c r="F349" s="117" t="s">
        <v>371</v>
      </c>
      <c r="G349" s="115" t="s">
        <v>446</v>
      </c>
      <c r="H349" s="118" t="s">
        <v>14</v>
      </c>
      <c r="I349" s="123">
        <v>97800</v>
      </c>
      <c r="J349" s="55">
        <v>2019</v>
      </c>
      <c r="K349" s="106">
        <v>2019</v>
      </c>
      <c r="L349" s="57">
        <v>245</v>
      </c>
      <c r="M349" s="58" t="s">
        <v>62</v>
      </c>
      <c r="N349" s="57">
        <v>6</v>
      </c>
      <c r="O349" s="65">
        <v>0</v>
      </c>
      <c r="P349" s="66">
        <v>1</v>
      </c>
    </row>
    <row r="350" spans="1:16" ht="15.75" x14ac:dyDescent="0.25">
      <c r="A350" s="102" t="s">
        <v>176</v>
      </c>
      <c r="B350" s="115" t="s">
        <v>81</v>
      </c>
      <c r="C350" s="116" t="s">
        <v>58</v>
      </c>
      <c r="D350" s="103">
        <v>0</v>
      </c>
      <c r="E350" s="115" t="s">
        <v>73</v>
      </c>
      <c r="F350" s="117" t="s">
        <v>413</v>
      </c>
      <c r="G350" s="115" t="s">
        <v>449</v>
      </c>
      <c r="H350" s="118" t="s">
        <v>14</v>
      </c>
      <c r="I350" s="62">
        <v>23100</v>
      </c>
      <c r="J350" s="55">
        <v>2019</v>
      </c>
      <c r="K350" s="106">
        <v>2019</v>
      </c>
      <c r="L350" s="57">
        <v>330</v>
      </c>
      <c r="M350" s="58" t="s">
        <v>62</v>
      </c>
      <c r="N350" s="57">
        <v>6</v>
      </c>
      <c r="O350" s="65">
        <v>0</v>
      </c>
      <c r="P350" s="66">
        <v>1</v>
      </c>
    </row>
    <row r="351" spans="1:16" ht="15.75" x14ac:dyDescent="0.25">
      <c r="A351" s="102" t="s">
        <v>176</v>
      </c>
      <c r="B351" s="115" t="s">
        <v>81</v>
      </c>
      <c r="C351" s="116" t="s">
        <v>58</v>
      </c>
      <c r="D351" s="103">
        <v>0</v>
      </c>
      <c r="E351" s="115" t="s">
        <v>73</v>
      </c>
      <c r="F351" s="117" t="s">
        <v>413</v>
      </c>
      <c r="G351" s="115" t="s">
        <v>450</v>
      </c>
      <c r="H351" s="118" t="s">
        <v>14</v>
      </c>
      <c r="I351" s="62">
        <v>280</v>
      </c>
      <c r="J351" s="55">
        <v>2019</v>
      </c>
      <c r="K351" s="106">
        <v>2019</v>
      </c>
      <c r="L351" s="57">
        <v>4</v>
      </c>
      <c r="M351" s="58" t="s">
        <v>62</v>
      </c>
      <c r="N351" s="57">
        <v>6</v>
      </c>
      <c r="O351" s="65">
        <v>0</v>
      </c>
      <c r="P351" s="66">
        <v>1</v>
      </c>
    </row>
    <row r="352" spans="1:16" ht="15.75" x14ac:dyDescent="0.25">
      <c r="A352" s="102" t="s">
        <v>176</v>
      </c>
      <c r="B352" s="115" t="s">
        <v>122</v>
      </c>
      <c r="C352" s="116" t="s">
        <v>58</v>
      </c>
      <c r="D352" s="103">
        <v>0</v>
      </c>
      <c r="E352" s="115" t="s">
        <v>67</v>
      </c>
      <c r="F352" s="117" t="s">
        <v>451</v>
      </c>
      <c r="G352" s="115" t="s">
        <v>452</v>
      </c>
      <c r="H352" s="118" t="s">
        <v>14</v>
      </c>
      <c r="I352" s="62">
        <v>24640</v>
      </c>
      <c r="J352" s="55">
        <v>2019</v>
      </c>
      <c r="K352" s="106">
        <v>2019</v>
      </c>
      <c r="L352" s="57">
        <v>112</v>
      </c>
      <c r="M352" s="58" t="s">
        <v>62</v>
      </c>
      <c r="N352" s="57">
        <v>6</v>
      </c>
      <c r="O352" s="65">
        <v>0</v>
      </c>
      <c r="P352" s="66">
        <v>1</v>
      </c>
    </row>
    <row r="353" spans="1:16" ht="15.75" x14ac:dyDescent="0.25">
      <c r="A353" s="102" t="s">
        <v>176</v>
      </c>
      <c r="B353" s="115" t="s">
        <v>122</v>
      </c>
      <c r="C353" s="116" t="s">
        <v>58</v>
      </c>
      <c r="D353" s="103">
        <v>0</v>
      </c>
      <c r="E353" s="115" t="s">
        <v>59</v>
      </c>
      <c r="F353" s="117" t="s">
        <v>451</v>
      </c>
      <c r="G353" s="115" t="s">
        <v>452</v>
      </c>
      <c r="H353" s="118" t="s">
        <v>14</v>
      </c>
      <c r="I353" s="62">
        <v>220</v>
      </c>
      <c r="J353" s="55">
        <v>2019</v>
      </c>
      <c r="K353" s="106">
        <v>2019</v>
      </c>
      <c r="L353" s="57">
        <v>1</v>
      </c>
      <c r="M353" s="58" t="s">
        <v>62</v>
      </c>
      <c r="N353" s="57">
        <v>6</v>
      </c>
      <c r="O353" s="65">
        <v>0</v>
      </c>
      <c r="P353" s="66">
        <v>1</v>
      </c>
    </row>
    <row r="354" spans="1:16" ht="15.75" x14ac:dyDescent="0.25">
      <c r="A354" s="102" t="s">
        <v>176</v>
      </c>
      <c r="B354" s="115" t="s">
        <v>122</v>
      </c>
      <c r="C354" s="116" t="s">
        <v>58</v>
      </c>
      <c r="D354" s="103">
        <v>0</v>
      </c>
      <c r="E354" s="115" t="s">
        <v>67</v>
      </c>
      <c r="F354" s="117" t="s">
        <v>451</v>
      </c>
      <c r="G354" s="115" t="s">
        <v>453</v>
      </c>
      <c r="H354" s="118" t="s">
        <v>14</v>
      </c>
      <c r="I354" s="62">
        <v>440</v>
      </c>
      <c r="J354" s="55">
        <v>2019</v>
      </c>
      <c r="K354" s="106">
        <v>2019</v>
      </c>
      <c r="L354" s="57">
        <v>1</v>
      </c>
      <c r="M354" s="58" t="s">
        <v>62</v>
      </c>
      <c r="N354" s="57">
        <v>6</v>
      </c>
      <c r="O354" s="65">
        <v>0</v>
      </c>
      <c r="P354" s="66">
        <v>1</v>
      </c>
    </row>
    <row r="355" spans="1:16" ht="15.75" x14ac:dyDescent="0.25">
      <c r="A355" s="102" t="s">
        <v>176</v>
      </c>
      <c r="B355" s="115" t="s">
        <v>126</v>
      </c>
      <c r="C355" s="116" t="s">
        <v>58</v>
      </c>
      <c r="D355" s="103">
        <v>0</v>
      </c>
      <c r="E355" s="115" t="s">
        <v>67</v>
      </c>
      <c r="F355" s="117" t="s">
        <v>267</v>
      </c>
      <c r="G355" s="115" t="s">
        <v>454</v>
      </c>
      <c r="H355" s="118" t="s">
        <v>14</v>
      </c>
      <c r="I355" s="62">
        <v>2800</v>
      </c>
      <c r="J355" s="55">
        <v>2019</v>
      </c>
      <c r="K355" s="106">
        <v>2018</v>
      </c>
      <c r="L355" s="57">
        <v>14</v>
      </c>
      <c r="M355" s="58" t="s">
        <v>62</v>
      </c>
      <c r="N355" s="57">
        <v>6</v>
      </c>
      <c r="O355" s="65">
        <v>0</v>
      </c>
      <c r="P355" s="66">
        <v>1</v>
      </c>
    </row>
    <row r="356" spans="1:16" ht="15.75" x14ac:dyDescent="0.25">
      <c r="A356" s="102" t="s">
        <v>176</v>
      </c>
      <c r="B356" s="115" t="s">
        <v>126</v>
      </c>
      <c r="C356" s="116" t="s">
        <v>58</v>
      </c>
      <c r="D356" s="103">
        <v>0</v>
      </c>
      <c r="E356" s="115" t="s">
        <v>59</v>
      </c>
      <c r="F356" s="117" t="s">
        <v>396</v>
      </c>
      <c r="G356" s="115" t="s">
        <v>454</v>
      </c>
      <c r="H356" s="118" t="s">
        <v>14</v>
      </c>
      <c r="I356" s="62">
        <v>600</v>
      </c>
      <c r="J356" s="55">
        <v>2019</v>
      </c>
      <c r="K356" s="106">
        <v>2019</v>
      </c>
      <c r="L356" s="57">
        <v>3</v>
      </c>
      <c r="M356" s="58" t="s">
        <v>62</v>
      </c>
      <c r="N356" s="57">
        <v>6</v>
      </c>
      <c r="O356" s="65">
        <v>0</v>
      </c>
      <c r="P356" s="66">
        <v>1</v>
      </c>
    </row>
    <row r="357" spans="1:16" ht="15.75" x14ac:dyDescent="0.25">
      <c r="A357" s="102" t="s">
        <v>176</v>
      </c>
      <c r="B357" s="115" t="s">
        <v>126</v>
      </c>
      <c r="C357" s="116" t="s">
        <v>58</v>
      </c>
      <c r="D357" s="103">
        <v>0</v>
      </c>
      <c r="E357" s="115" t="s">
        <v>73</v>
      </c>
      <c r="F357" s="117" t="s">
        <v>396</v>
      </c>
      <c r="G357" s="115" t="s">
        <v>454</v>
      </c>
      <c r="H357" s="118" t="s">
        <v>14</v>
      </c>
      <c r="I357" s="62">
        <v>2600</v>
      </c>
      <c r="J357" s="55">
        <v>2019</v>
      </c>
      <c r="K357" s="106">
        <v>2019</v>
      </c>
      <c r="L357" s="57">
        <v>13</v>
      </c>
      <c r="M357" s="58" t="s">
        <v>62</v>
      </c>
      <c r="N357" s="57">
        <v>6</v>
      </c>
      <c r="O357" s="65">
        <v>0</v>
      </c>
      <c r="P357" s="66">
        <v>1</v>
      </c>
    </row>
    <row r="358" spans="1:16" ht="15.75" x14ac:dyDescent="0.25">
      <c r="A358" s="102" t="s">
        <v>176</v>
      </c>
      <c r="B358" s="115" t="s">
        <v>126</v>
      </c>
      <c r="C358" s="116" t="s">
        <v>58</v>
      </c>
      <c r="D358" s="103">
        <v>0</v>
      </c>
      <c r="E358" s="115" t="s">
        <v>63</v>
      </c>
      <c r="F358" s="117" t="s">
        <v>396</v>
      </c>
      <c r="G358" s="115" t="s">
        <v>454</v>
      </c>
      <c r="H358" s="118" t="s">
        <v>14</v>
      </c>
      <c r="I358" s="62">
        <v>800</v>
      </c>
      <c r="J358" s="55">
        <v>2019</v>
      </c>
      <c r="K358" s="106">
        <v>2019</v>
      </c>
      <c r="L358" s="57">
        <v>4</v>
      </c>
      <c r="M358" s="58" t="s">
        <v>62</v>
      </c>
      <c r="N358" s="57">
        <v>6</v>
      </c>
      <c r="O358" s="65">
        <v>0</v>
      </c>
      <c r="P358" s="66">
        <v>1</v>
      </c>
    </row>
    <row r="359" spans="1:16" ht="15.75" x14ac:dyDescent="0.25">
      <c r="A359" s="102" t="s">
        <v>176</v>
      </c>
      <c r="B359" s="115" t="s">
        <v>455</v>
      </c>
      <c r="C359" s="116" t="s">
        <v>58</v>
      </c>
      <c r="D359" s="103">
        <v>0</v>
      </c>
      <c r="E359" s="115" t="s">
        <v>67</v>
      </c>
      <c r="F359" s="117" t="s">
        <v>456</v>
      </c>
      <c r="G359" s="115" t="s">
        <v>457</v>
      </c>
      <c r="H359" s="118" t="s">
        <v>14</v>
      </c>
      <c r="I359" s="62">
        <v>2100</v>
      </c>
      <c r="J359" s="55">
        <v>2019</v>
      </c>
      <c r="K359" s="106">
        <v>2019</v>
      </c>
      <c r="L359" s="57">
        <v>4</v>
      </c>
      <c r="M359" s="58" t="s">
        <v>62</v>
      </c>
      <c r="N359" s="57">
        <v>6</v>
      </c>
      <c r="O359" s="65">
        <v>0</v>
      </c>
      <c r="P359" s="66">
        <v>1</v>
      </c>
    </row>
    <row r="360" spans="1:16" ht="15.75" x14ac:dyDescent="0.25">
      <c r="A360" s="63" t="s">
        <v>201</v>
      </c>
      <c r="B360" s="115" t="s">
        <v>87</v>
      </c>
      <c r="C360" s="116" t="s">
        <v>58</v>
      </c>
      <c r="D360" s="103">
        <v>0</v>
      </c>
      <c r="E360" s="115" t="s">
        <v>67</v>
      </c>
      <c r="F360" s="117" t="s">
        <v>106</v>
      </c>
      <c r="G360" s="115" t="s">
        <v>458</v>
      </c>
      <c r="H360" s="118" t="s">
        <v>14</v>
      </c>
      <c r="I360" s="62">
        <v>8708</v>
      </c>
      <c r="J360" s="55">
        <v>2019</v>
      </c>
      <c r="K360" s="106">
        <v>2018</v>
      </c>
      <c r="L360" s="57">
        <v>14</v>
      </c>
      <c r="M360" s="58" t="s">
        <v>62</v>
      </c>
      <c r="N360" s="57">
        <v>7</v>
      </c>
      <c r="O360" s="65">
        <v>1684</v>
      </c>
      <c r="P360" s="66">
        <v>1</v>
      </c>
    </row>
    <row r="361" spans="1:16" ht="15.75" x14ac:dyDescent="0.25">
      <c r="A361" s="63" t="s">
        <v>201</v>
      </c>
      <c r="B361" s="115" t="s">
        <v>57</v>
      </c>
      <c r="C361" s="116" t="s">
        <v>58</v>
      </c>
      <c r="D361" s="103">
        <v>0</v>
      </c>
      <c r="E361" s="115" t="s">
        <v>59</v>
      </c>
      <c r="F361" s="117" t="s">
        <v>381</v>
      </c>
      <c r="G361" s="115" t="s">
        <v>459</v>
      </c>
      <c r="H361" s="118" t="s">
        <v>14</v>
      </c>
      <c r="I361" s="62">
        <v>1260</v>
      </c>
      <c r="J361" s="55">
        <v>2019</v>
      </c>
      <c r="K361" s="106">
        <v>2019</v>
      </c>
      <c r="L361" s="57">
        <v>5</v>
      </c>
      <c r="M361" s="58" t="s">
        <v>62</v>
      </c>
      <c r="N361" s="57">
        <v>7</v>
      </c>
      <c r="O361" s="65">
        <v>0</v>
      </c>
      <c r="P361" s="66">
        <v>1</v>
      </c>
    </row>
    <row r="362" spans="1:16" ht="15.75" x14ac:dyDescent="0.25">
      <c r="A362" s="63" t="s">
        <v>201</v>
      </c>
      <c r="B362" s="115" t="s">
        <v>57</v>
      </c>
      <c r="C362" s="116" t="s">
        <v>58</v>
      </c>
      <c r="D362" s="103">
        <v>0</v>
      </c>
      <c r="E362" s="115" t="s">
        <v>59</v>
      </c>
      <c r="F362" s="117" t="s">
        <v>381</v>
      </c>
      <c r="G362" s="115" t="s">
        <v>460</v>
      </c>
      <c r="H362" s="118" t="s">
        <v>14</v>
      </c>
      <c r="I362" s="62">
        <v>2460</v>
      </c>
      <c r="J362" s="55">
        <v>2019</v>
      </c>
      <c r="K362" s="106">
        <v>2019</v>
      </c>
      <c r="L362" s="57">
        <v>11</v>
      </c>
      <c r="M362" s="58" t="s">
        <v>62</v>
      </c>
      <c r="N362" s="57">
        <v>7</v>
      </c>
      <c r="O362" s="65">
        <v>0</v>
      </c>
      <c r="P362" s="66">
        <v>1</v>
      </c>
    </row>
    <row r="363" spans="1:16" ht="15.75" x14ac:dyDescent="0.25">
      <c r="A363" s="63" t="s">
        <v>201</v>
      </c>
      <c r="B363" s="115" t="s">
        <v>57</v>
      </c>
      <c r="C363" s="116" t="s">
        <v>58</v>
      </c>
      <c r="D363" s="103">
        <v>0</v>
      </c>
      <c r="E363" s="115" t="s">
        <v>63</v>
      </c>
      <c r="F363" s="117" t="s">
        <v>381</v>
      </c>
      <c r="G363" s="115" t="s">
        <v>460</v>
      </c>
      <c r="H363" s="118" t="s">
        <v>14</v>
      </c>
      <c r="I363" s="62">
        <v>300</v>
      </c>
      <c r="J363" s="55">
        <v>2019</v>
      </c>
      <c r="K363" s="106">
        <v>2019</v>
      </c>
      <c r="L363" s="57">
        <v>1</v>
      </c>
      <c r="M363" s="58" t="s">
        <v>62</v>
      </c>
      <c r="N363" s="57">
        <v>7</v>
      </c>
      <c r="O363" s="65">
        <v>0</v>
      </c>
      <c r="P363" s="66">
        <v>1</v>
      </c>
    </row>
    <row r="364" spans="1:16" ht="15.75" x14ac:dyDescent="0.25">
      <c r="A364" s="63" t="s">
        <v>201</v>
      </c>
      <c r="B364" s="115" t="s">
        <v>57</v>
      </c>
      <c r="C364" s="116" t="s">
        <v>58</v>
      </c>
      <c r="D364" s="103">
        <v>0</v>
      </c>
      <c r="E364" s="115" t="s">
        <v>63</v>
      </c>
      <c r="F364" s="117" t="s">
        <v>381</v>
      </c>
      <c r="G364" s="115" t="s">
        <v>459</v>
      </c>
      <c r="H364" s="118" t="s">
        <v>14</v>
      </c>
      <c r="I364" s="62">
        <v>9060</v>
      </c>
      <c r="J364" s="55">
        <v>2019</v>
      </c>
      <c r="K364" s="106">
        <v>2019</v>
      </c>
      <c r="L364" s="57">
        <v>35</v>
      </c>
      <c r="M364" s="58" t="s">
        <v>62</v>
      </c>
      <c r="N364" s="57">
        <v>7</v>
      </c>
      <c r="O364" s="65">
        <v>0</v>
      </c>
      <c r="P364" s="66">
        <v>1</v>
      </c>
    </row>
    <row r="365" spans="1:16" ht="15.75" x14ac:dyDescent="0.25">
      <c r="A365" s="63" t="s">
        <v>201</v>
      </c>
      <c r="B365" s="115" t="s">
        <v>66</v>
      </c>
      <c r="C365" s="116" t="s">
        <v>58</v>
      </c>
      <c r="D365" s="103">
        <v>0</v>
      </c>
      <c r="E365" s="115" t="s">
        <v>67</v>
      </c>
      <c r="F365" s="117" t="s">
        <v>371</v>
      </c>
      <c r="G365" s="115" t="s">
        <v>461</v>
      </c>
      <c r="H365" s="118" t="s">
        <v>14</v>
      </c>
      <c r="I365" s="62">
        <v>358400</v>
      </c>
      <c r="J365" s="55">
        <v>2019</v>
      </c>
      <c r="K365" s="106">
        <v>2019</v>
      </c>
      <c r="L365" s="57">
        <v>841</v>
      </c>
      <c r="M365" s="58" t="s">
        <v>62</v>
      </c>
      <c r="N365" s="57">
        <v>7</v>
      </c>
      <c r="O365" s="65">
        <v>0</v>
      </c>
      <c r="P365" s="66">
        <v>1</v>
      </c>
    </row>
    <row r="366" spans="1:16" ht="15.75" x14ac:dyDescent="0.25">
      <c r="A366" s="63" t="s">
        <v>201</v>
      </c>
      <c r="B366" s="115" t="s">
        <v>66</v>
      </c>
      <c r="C366" s="116" t="s">
        <v>58</v>
      </c>
      <c r="D366" s="103">
        <v>0</v>
      </c>
      <c r="E366" s="115" t="s">
        <v>67</v>
      </c>
      <c r="F366" s="117" t="s">
        <v>371</v>
      </c>
      <c r="G366" s="115" t="s">
        <v>462</v>
      </c>
      <c r="H366" s="118" t="s">
        <v>14</v>
      </c>
      <c r="I366" s="62">
        <v>8400</v>
      </c>
      <c r="J366" s="55">
        <v>2019</v>
      </c>
      <c r="K366" s="106">
        <v>2019</v>
      </c>
      <c r="L366" s="57">
        <v>21</v>
      </c>
      <c r="M366" s="58" t="s">
        <v>62</v>
      </c>
      <c r="N366" s="57">
        <v>7</v>
      </c>
      <c r="O366" s="65">
        <v>0</v>
      </c>
      <c r="P366" s="66">
        <v>1</v>
      </c>
    </row>
    <row r="367" spans="1:16" ht="15.75" x14ac:dyDescent="0.25">
      <c r="A367" s="63" t="s">
        <v>201</v>
      </c>
      <c r="B367" s="115" t="s">
        <v>66</v>
      </c>
      <c r="C367" s="116" t="s">
        <v>58</v>
      </c>
      <c r="D367" s="103">
        <v>0</v>
      </c>
      <c r="E367" s="115" t="s">
        <v>67</v>
      </c>
      <c r="F367" s="117" t="s">
        <v>371</v>
      </c>
      <c r="G367" s="115" t="s">
        <v>463</v>
      </c>
      <c r="H367" s="118" t="s">
        <v>14</v>
      </c>
      <c r="I367" s="62">
        <f>5200-400</f>
        <v>4800</v>
      </c>
      <c r="J367" s="55">
        <v>2019</v>
      </c>
      <c r="K367" s="106">
        <v>2019</v>
      </c>
      <c r="L367" s="57">
        <v>7</v>
      </c>
      <c r="M367" s="58" t="s">
        <v>62</v>
      </c>
      <c r="N367" s="57">
        <v>7</v>
      </c>
      <c r="O367" s="65">
        <v>0</v>
      </c>
      <c r="P367" s="66">
        <v>1</v>
      </c>
    </row>
    <row r="368" spans="1:16" ht="15.75" x14ac:dyDescent="0.25">
      <c r="A368" s="63" t="s">
        <v>201</v>
      </c>
      <c r="B368" s="115" t="s">
        <v>66</v>
      </c>
      <c r="C368" s="116" t="s">
        <v>58</v>
      </c>
      <c r="D368" s="103">
        <v>0</v>
      </c>
      <c r="E368" s="115" t="s">
        <v>73</v>
      </c>
      <c r="F368" s="117" t="s">
        <v>371</v>
      </c>
      <c r="G368" s="115" t="s">
        <v>461</v>
      </c>
      <c r="H368" s="118" t="s">
        <v>14</v>
      </c>
      <c r="I368" s="62">
        <v>138800</v>
      </c>
      <c r="J368" s="55">
        <v>2019</v>
      </c>
      <c r="K368" s="106">
        <v>2019</v>
      </c>
      <c r="L368" s="57">
        <v>310</v>
      </c>
      <c r="M368" s="58" t="s">
        <v>62</v>
      </c>
      <c r="N368" s="57">
        <v>7</v>
      </c>
      <c r="O368" s="65">
        <v>0</v>
      </c>
      <c r="P368" s="66">
        <v>1</v>
      </c>
    </row>
    <row r="369" spans="1:16" ht="15.75" x14ac:dyDescent="0.25">
      <c r="A369" s="63" t="s">
        <v>201</v>
      </c>
      <c r="B369" s="115" t="s">
        <v>66</v>
      </c>
      <c r="C369" s="116" t="s">
        <v>58</v>
      </c>
      <c r="D369" s="103">
        <v>0</v>
      </c>
      <c r="E369" s="115" t="s">
        <v>73</v>
      </c>
      <c r="F369" s="117" t="s">
        <v>371</v>
      </c>
      <c r="G369" s="115" t="s">
        <v>463</v>
      </c>
      <c r="H369" s="118" t="s">
        <v>14</v>
      </c>
      <c r="I369" s="62">
        <v>6400</v>
      </c>
      <c r="J369" s="55">
        <v>2019</v>
      </c>
      <c r="K369" s="106">
        <v>2019</v>
      </c>
      <c r="L369" s="57">
        <v>8</v>
      </c>
      <c r="M369" s="58" t="s">
        <v>62</v>
      </c>
      <c r="N369" s="57">
        <v>7</v>
      </c>
      <c r="O369" s="65">
        <v>0</v>
      </c>
      <c r="P369" s="66">
        <v>1</v>
      </c>
    </row>
    <row r="370" spans="1:16" ht="15.75" x14ac:dyDescent="0.25">
      <c r="A370" s="63" t="s">
        <v>201</v>
      </c>
      <c r="B370" s="115" t="s">
        <v>66</v>
      </c>
      <c r="C370" s="116" t="s">
        <v>58</v>
      </c>
      <c r="D370" s="103">
        <v>0</v>
      </c>
      <c r="E370" s="115" t="s">
        <v>59</v>
      </c>
      <c r="F370" s="117" t="s">
        <v>371</v>
      </c>
      <c r="G370" s="115" t="s">
        <v>461</v>
      </c>
      <c r="H370" s="118" t="s">
        <v>14</v>
      </c>
      <c r="I370" s="62">
        <v>31200</v>
      </c>
      <c r="J370" s="55">
        <v>2019</v>
      </c>
      <c r="K370" s="106">
        <v>2019</v>
      </c>
      <c r="L370" s="57">
        <v>75</v>
      </c>
      <c r="M370" s="58" t="s">
        <v>62</v>
      </c>
      <c r="N370" s="57">
        <v>7</v>
      </c>
      <c r="O370" s="65">
        <v>0</v>
      </c>
      <c r="P370" s="66">
        <v>1</v>
      </c>
    </row>
    <row r="371" spans="1:16" ht="15.75" x14ac:dyDescent="0.25">
      <c r="A371" s="63" t="s">
        <v>201</v>
      </c>
      <c r="B371" s="115" t="s">
        <v>66</v>
      </c>
      <c r="C371" s="116" t="s">
        <v>58</v>
      </c>
      <c r="D371" s="103">
        <v>0</v>
      </c>
      <c r="E371" s="115" t="s">
        <v>59</v>
      </c>
      <c r="F371" s="117" t="s">
        <v>371</v>
      </c>
      <c r="G371" s="115" t="s">
        <v>463</v>
      </c>
      <c r="H371" s="118" t="s">
        <v>14</v>
      </c>
      <c r="I371" s="62">
        <v>2400</v>
      </c>
      <c r="J371" s="55">
        <v>2019</v>
      </c>
      <c r="K371" s="106">
        <v>2019</v>
      </c>
      <c r="L371" s="57">
        <v>3</v>
      </c>
      <c r="M371" s="58" t="s">
        <v>62</v>
      </c>
      <c r="N371" s="57">
        <v>7</v>
      </c>
      <c r="O371" s="65">
        <v>0</v>
      </c>
      <c r="P371" s="66">
        <v>1</v>
      </c>
    </row>
    <row r="372" spans="1:16" ht="15.75" x14ac:dyDescent="0.25">
      <c r="A372" s="63" t="s">
        <v>201</v>
      </c>
      <c r="B372" s="115" t="s">
        <v>66</v>
      </c>
      <c r="C372" s="116" t="s">
        <v>58</v>
      </c>
      <c r="D372" s="103">
        <v>0</v>
      </c>
      <c r="E372" s="115" t="s">
        <v>63</v>
      </c>
      <c r="F372" s="117" t="s">
        <v>371</v>
      </c>
      <c r="G372" s="115" t="s">
        <v>461</v>
      </c>
      <c r="H372" s="118" t="s">
        <v>14</v>
      </c>
      <c r="I372" s="62">
        <v>115000</v>
      </c>
      <c r="J372" s="55">
        <v>2019</v>
      </c>
      <c r="K372" s="106">
        <v>2019</v>
      </c>
      <c r="L372" s="57">
        <v>266</v>
      </c>
      <c r="M372" s="58" t="s">
        <v>62</v>
      </c>
      <c r="N372" s="57">
        <v>7</v>
      </c>
      <c r="O372" s="65">
        <v>0</v>
      </c>
      <c r="P372" s="66">
        <v>1</v>
      </c>
    </row>
    <row r="373" spans="1:16" ht="15.75" x14ac:dyDescent="0.25">
      <c r="A373" s="63" t="s">
        <v>201</v>
      </c>
      <c r="B373" s="115" t="s">
        <v>66</v>
      </c>
      <c r="C373" s="116" t="s">
        <v>58</v>
      </c>
      <c r="D373" s="103">
        <v>0</v>
      </c>
      <c r="E373" s="115" t="s">
        <v>63</v>
      </c>
      <c r="F373" s="117" t="s">
        <v>371</v>
      </c>
      <c r="G373" s="115" t="s">
        <v>463</v>
      </c>
      <c r="H373" s="118" t="s">
        <v>14</v>
      </c>
      <c r="I373" s="62">
        <v>3200</v>
      </c>
      <c r="J373" s="55">
        <v>2019</v>
      </c>
      <c r="K373" s="106">
        <v>2019</v>
      </c>
      <c r="L373" s="57">
        <v>7</v>
      </c>
      <c r="M373" s="58" t="s">
        <v>62</v>
      </c>
      <c r="N373" s="57">
        <v>7</v>
      </c>
      <c r="O373" s="65">
        <v>0</v>
      </c>
      <c r="P373" s="66">
        <v>1</v>
      </c>
    </row>
    <row r="374" spans="1:16" ht="15.75" x14ac:dyDescent="0.25">
      <c r="A374" s="63" t="s">
        <v>201</v>
      </c>
      <c r="B374" s="115" t="s">
        <v>126</v>
      </c>
      <c r="C374" s="116" t="s">
        <v>58</v>
      </c>
      <c r="D374" s="103">
        <v>0</v>
      </c>
      <c r="E374" s="115" t="s">
        <v>67</v>
      </c>
      <c r="F374" s="117" t="s">
        <v>396</v>
      </c>
      <c r="G374" s="115" t="s">
        <v>464</v>
      </c>
      <c r="H374" s="118" t="s">
        <v>14</v>
      </c>
      <c r="I374" s="62">
        <v>2800</v>
      </c>
      <c r="J374" s="55">
        <v>2019</v>
      </c>
      <c r="K374" s="106">
        <v>2019</v>
      </c>
      <c r="L374" s="57">
        <v>14</v>
      </c>
      <c r="M374" s="58" t="s">
        <v>62</v>
      </c>
      <c r="N374" s="57">
        <v>7</v>
      </c>
      <c r="O374" s="65">
        <v>0</v>
      </c>
      <c r="P374" s="66">
        <v>1</v>
      </c>
    </row>
    <row r="375" spans="1:16" ht="15.75" x14ac:dyDescent="0.25">
      <c r="A375" s="63" t="s">
        <v>201</v>
      </c>
      <c r="B375" s="115" t="s">
        <v>126</v>
      </c>
      <c r="C375" s="116" t="s">
        <v>58</v>
      </c>
      <c r="D375" s="103">
        <v>0</v>
      </c>
      <c r="E375" s="115" t="s">
        <v>73</v>
      </c>
      <c r="F375" s="117" t="s">
        <v>396</v>
      </c>
      <c r="G375" s="115" t="s">
        <v>464</v>
      </c>
      <c r="H375" s="118" t="s">
        <v>14</v>
      </c>
      <c r="I375" s="62">
        <v>2600</v>
      </c>
      <c r="J375" s="55">
        <v>2019</v>
      </c>
      <c r="K375" s="106">
        <v>2019</v>
      </c>
      <c r="L375" s="57">
        <v>13</v>
      </c>
      <c r="M375" s="58" t="s">
        <v>62</v>
      </c>
      <c r="N375" s="57">
        <v>7</v>
      </c>
      <c r="O375" s="65">
        <v>0</v>
      </c>
      <c r="P375" s="66">
        <v>1</v>
      </c>
    </row>
    <row r="376" spans="1:16" ht="15.75" x14ac:dyDescent="0.25">
      <c r="A376" s="63" t="s">
        <v>201</v>
      </c>
      <c r="B376" s="115" t="s">
        <v>126</v>
      </c>
      <c r="C376" s="116" t="s">
        <v>58</v>
      </c>
      <c r="D376" s="103">
        <v>0</v>
      </c>
      <c r="E376" s="115" t="s">
        <v>63</v>
      </c>
      <c r="F376" s="117" t="s">
        <v>396</v>
      </c>
      <c r="G376" s="115" t="s">
        <v>464</v>
      </c>
      <c r="H376" s="118" t="s">
        <v>14</v>
      </c>
      <c r="I376" s="62">
        <v>800</v>
      </c>
      <c r="J376" s="55">
        <v>2019</v>
      </c>
      <c r="K376" s="106">
        <v>2019</v>
      </c>
      <c r="L376" s="57">
        <v>4</v>
      </c>
      <c r="M376" s="58" t="s">
        <v>62</v>
      </c>
      <c r="N376" s="57">
        <v>7</v>
      </c>
      <c r="O376" s="65">
        <v>0</v>
      </c>
      <c r="P376" s="66">
        <v>1</v>
      </c>
    </row>
    <row r="377" spans="1:16" ht="15.75" x14ac:dyDescent="0.25">
      <c r="A377" s="63" t="s">
        <v>201</v>
      </c>
      <c r="B377" s="115" t="s">
        <v>126</v>
      </c>
      <c r="C377" s="116" t="s">
        <v>58</v>
      </c>
      <c r="D377" s="103">
        <v>0</v>
      </c>
      <c r="E377" s="115" t="s">
        <v>59</v>
      </c>
      <c r="F377" s="117" t="s">
        <v>396</v>
      </c>
      <c r="G377" s="115" t="s">
        <v>464</v>
      </c>
      <c r="H377" s="118" t="s">
        <v>14</v>
      </c>
      <c r="I377" s="62">
        <v>600</v>
      </c>
      <c r="J377" s="55">
        <v>2019</v>
      </c>
      <c r="K377" s="106">
        <v>2019</v>
      </c>
      <c r="L377" s="57">
        <v>3</v>
      </c>
      <c r="M377" s="58" t="s">
        <v>62</v>
      </c>
      <c r="N377" s="57">
        <v>7</v>
      </c>
      <c r="O377" s="65">
        <v>0</v>
      </c>
      <c r="P377" s="66">
        <v>1</v>
      </c>
    </row>
    <row r="378" spans="1:16" ht="15.75" x14ac:dyDescent="0.25">
      <c r="A378" s="63" t="s">
        <v>201</v>
      </c>
      <c r="B378" s="115" t="s">
        <v>197</v>
      </c>
      <c r="C378" s="116" t="s">
        <v>58</v>
      </c>
      <c r="D378" s="103">
        <v>0</v>
      </c>
      <c r="E378" s="115" t="s">
        <v>67</v>
      </c>
      <c r="F378" s="117" t="s">
        <v>465</v>
      </c>
      <c r="G378" s="115" t="s">
        <v>466</v>
      </c>
      <c r="H378" s="105" t="s">
        <v>200</v>
      </c>
      <c r="I378" s="62">
        <v>1200</v>
      </c>
      <c r="J378" s="55">
        <v>2019</v>
      </c>
      <c r="K378" s="106">
        <v>2019</v>
      </c>
      <c r="L378" s="57">
        <v>3</v>
      </c>
      <c r="M378" s="58" t="s">
        <v>62</v>
      </c>
      <c r="N378" s="57">
        <v>7</v>
      </c>
      <c r="O378" s="65">
        <v>0</v>
      </c>
      <c r="P378" s="66">
        <v>1</v>
      </c>
    </row>
    <row r="379" spans="1:16" ht="15.75" x14ac:dyDescent="0.25">
      <c r="A379" s="63" t="s">
        <v>201</v>
      </c>
      <c r="B379" s="115" t="s">
        <v>197</v>
      </c>
      <c r="C379" s="116" t="s">
        <v>58</v>
      </c>
      <c r="D379" s="103">
        <v>0</v>
      </c>
      <c r="E379" s="115" t="s">
        <v>73</v>
      </c>
      <c r="F379" s="117" t="s">
        <v>465</v>
      </c>
      <c r="G379" s="115" t="s">
        <v>466</v>
      </c>
      <c r="H379" s="105" t="s">
        <v>200</v>
      </c>
      <c r="I379" s="62">
        <v>800</v>
      </c>
      <c r="J379" s="55">
        <v>2019</v>
      </c>
      <c r="K379" s="106">
        <v>2019</v>
      </c>
      <c r="L379" s="57">
        <v>2</v>
      </c>
      <c r="M379" s="58" t="s">
        <v>62</v>
      </c>
      <c r="N379" s="57">
        <v>7</v>
      </c>
      <c r="O379" s="65">
        <v>0</v>
      </c>
      <c r="P379" s="66">
        <v>1</v>
      </c>
    </row>
    <row r="380" spans="1:16" ht="15.75" x14ac:dyDescent="0.25">
      <c r="A380" s="63" t="s">
        <v>201</v>
      </c>
      <c r="B380" s="115" t="s">
        <v>197</v>
      </c>
      <c r="C380" s="116" t="s">
        <v>58</v>
      </c>
      <c r="D380" s="103">
        <v>0</v>
      </c>
      <c r="E380" s="115" t="s">
        <v>59</v>
      </c>
      <c r="F380" s="117" t="s">
        <v>465</v>
      </c>
      <c r="G380" s="115" t="s">
        <v>467</v>
      </c>
      <c r="H380" s="105" t="s">
        <v>200</v>
      </c>
      <c r="I380" s="62">
        <v>400</v>
      </c>
      <c r="J380" s="55">
        <v>2019</v>
      </c>
      <c r="K380" s="106">
        <v>2019</v>
      </c>
      <c r="L380" s="57">
        <v>1</v>
      </c>
      <c r="M380" s="58" t="s">
        <v>62</v>
      </c>
      <c r="N380" s="57">
        <v>7</v>
      </c>
      <c r="O380" s="65">
        <v>0</v>
      </c>
      <c r="P380" s="66">
        <v>1</v>
      </c>
    </row>
    <row r="381" spans="1:16" ht="15.75" x14ac:dyDescent="0.25">
      <c r="A381" s="63" t="s">
        <v>201</v>
      </c>
      <c r="B381" s="115" t="s">
        <v>122</v>
      </c>
      <c r="C381" s="116" t="s">
        <v>58</v>
      </c>
      <c r="D381" s="103">
        <v>0</v>
      </c>
      <c r="E381" s="115" t="s">
        <v>67</v>
      </c>
      <c r="F381" s="117" t="s">
        <v>451</v>
      </c>
      <c r="G381" s="115" t="s">
        <v>468</v>
      </c>
      <c r="H381" s="118" t="s">
        <v>14</v>
      </c>
      <c r="I381" s="62">
        <v>220</v>
      </c>
      <c r="J381" s="55">
        <v>2019</v>
      </c>
      <c r="K381" s="106">
        <v>2019</v>
      </c>
      <c r="L381" s="57">
        <v>1</v>
      </c>
      <c r="M381" s="58" t="s">
        <v>62</v>
      </c>
      <c r="N381" s="57">
        <v>7</v>
      </c>
      <c r="O381" s="65">
        <v>0</v>
      </c>
      <c r="P381" s="66">
        <v>1</v>
      </c>
    </row>
    <row r="382" spans="1:16" ht="15.75" x14ac:dyDescent="0.25">
      <c r="A382" s="63" t="s">
        <v>201</v>
      </c>
      <c r="B382" s="115" t="s">
        <v>122</v>
      </c>
      <c r="C382" s="116" t="s">
        <v>58</v>
      </c>
      <c r="D382" s="103">
        <v>0</v>
      </c>
      <c r="E382" s="115" t="s">
        <v>67</v>
      </c>
      <c r="F382" s="117" t="s">
        <v>451</v>
      </c>
      <c r="G382" s="115" t="s">
        <v>469</v>
      </c>
      <c r="H382" s="118" t="s">
        <v>14</v>
      </c>
      <c r="I382" s="62">
        <v>1540</v>
      </c>
      <c r="J382" s="55">
        <v>2019</v>
      </c>
      <c r="K382" s="106">
        <v>2019</v>
      </c>
      <c r="L382" s="57">
        <v>7</v>
      </c>
      <c r="M382" s="58" t="s">
        <v>62</v>
      </c>
      <c r="N382" s="57">
        <v>7</v>
      </c>
      <c r="O382" s="65">
        <v>0</v>
      </c>
      <c r="P382" s="66">
        <v>1</v>
      </c>
    </row>
    <row r="383" spans="1:16" ht="15.75" x14ac:dyDescent="0.25">
      <c r="A383" s="63" t="s">
        <v>201</v>
      </c>
      <c r="B383" s="115" t="s">
        <v>122</v>
      </c>
      <c r="C383" s="116" t="s">
        <v>58</v>
      </c>
      <c r="D383" s="103">
        <v>0</v>
      </c>
      <c r="E383" s="115" t="s">
        <v>59</v>
      </c>
      <c r="F383" s="117" t="s">
        <v>451</v>
      </c>
      <c r="G383" s="115" t="s">
        <v>469</v>
      </c>
      <c r="H383" s="118" t="s">
        <v>14</v>
      </c>
      <c r="I383" s="62">
        <v>220</v>
      </c>
      <c r="J383" s="55">
        <v>2019</v>
      </c>
      <c r="K383" s="106">
        <v>2019</v>
      </c>
      <c r="L383" s="57">
        <v>1</v>
      </c>
      <c r="M383" s="58" t="s">
        <v>62</v>
      </c>
      <c r="N383" s="57">
        <v>7</v>
      </c>
      <c r="O383" s="65">
        <v>0</v>
      </c>
      <c r="P383" s="66">
        <v>1</v>
      </c>
    </row>
    <row r="384" spans="1:16" ht="15.75" x14ac:dyDescent="0.25">
      <c r="A384" s="63" t="s">
        <v>201</v>
      </c>
      <c r="B384" s="115" t="s">
        <v>81</v>
      </c>
      <c r="C384" s="116" t="s">
        <v>58</v>
      </c>
      <c r="D384" s="103">
        <v>0</v>
      </c>
      <c r="E384" s="115" t="s">
        <v>73</v>
      </c>
      <c r="F384" s="117" t="s">
        <v>413</v>
      </c>
      <c r="G384" s="115" t="s">
        <v>470</v>
      </c>
      <c r="H384" s="118" t="s">
        <v>14</v>
      </c>
      <c r="I384" s="62">
        <v>2870</v>
      </c>
      <c r="J384" s="55">
        <v>2019</v>
      </c>
      <c r="K384" s="106">
        <v>2019</v>
      </c>
      <c r="L384" s="57">
        <v>41</v>
      </c>
      <c r="M384" s="58" t="s">
        <v>62</v>
      </c>
      <c r="N384" s="57">
        <v>7</v>
      </c>
      <c r="O384" s="65">
        <v>0</v>
      </c>
      <c r="P384" s="66">
        <v>1</v>
      </c>
    </row>
    <row r="385" spans="1:16" ht="15.75" x14ac:dyDescent="0.25">
      <c r="A385" s="63" t="s">
        <v>201</v>
      </c>
      <c r="B385" s="115" t="s">
        <v>81</v>
      </c>
      <c r="C385" s="116" t="s">
        <v>58</v>
      </c>
      <c r="D385" s="103">
        <v>0</v>
      </c>
      <c r="E385" s="115" t="s">
        <v>73</v>
      </c>
      <c r="F385" s="117" t="s">
        <v>413</v>
      </c>
      <c r="G385" s="115" t="s">
        <v>471</v>
      </c>
      <c r="H385" s="118" t="s">
        <v>14</v>
      </c>
      <c r="I385" s="62">
        <f>140-70</f>
        <v>70</v>
      </c>
      <c r="J385" s="55">
        <v>2019</v>
      </c>
      <c r="K385" s="106">
        <v>2019</v>
      </c>
      <c r="L385" s="57">
        <v>1</v>
      </c>
      <c r="M385" s="58" t="s">
        <v>62</v>
      </c>
      <c r="N385" s="57">
        <v>7</v>
      </c>
      <c r="O385" s="65">
        <v>0</v>
      </c>
      <c r="P385" s="66">
        <v>1</v>
      </c>
    </row>
    <row r="386" spans="1:16" ht="15.75" x14ac:dyDescent="0.25">
      <c r="A386" s="63" t="s">
        <v>201</v>
      </c>
      <c r="B386" s="115" t="s">
        <v>455</v>
      </c>
      <c r="C386" s="116" t="s">
        <v>58</v>
      </c>
      <c r="D386" s="103">
        <v>0</v>
      </c>
      <c r="E386" s="115" t="s">
        <v>67</v>
      </c>
      <c r="F386" s="115" t="s">
        <v>456</v>
      </c>
      <c r="G386" s="115" t="s">
        <v>472</v>
      </c>
      <c r="H386" s="118" t="s">
        <v>14</v>
      </c>
      <c r="I386" s="62">
        <v>1900</v>
      </c>
      <c r="J386" s="55">
        <v>2019</v>
      </c>
      <c r="K386" s="106">
        <v>2019</v>
      </c>
      <c r="L386" s="57">
        <v>2</v>
      </c>
      <c r="M386" s="58" t="s">
        <v>62</v>
      </c>
      <c r="N386" s="57">
        <v>7</v>
      </c>
      <c r="O386" s="65">
        <v>0</v>
      </c>
      <c r="P386" s="66">
        <v>1</v>
      </c>
    </row>
    <row r="387" spans="1:16" ht="15.75" x14ac:dyDescent="0.25">
      <c r="A387" s="63" t="s">
        <v>224</v>
      </c>
      <c r="B387" s="115" t="s">
        <v>455</v>
      </c>
      <c r="C387" s="116" t="s">
        <v>58</v>
      </c>
      <c r="D387" s="103">
        <v>0</v>
      </c>
      <c r="E387" s="115" t="s">
        <v>67</v>
      </c>
      <c r="F387" s="122" t="s">
        <v>456</v>
      </c>
      <c r="G387" s="115" t="s">
        <v>473</v>
      </c>
      <c r="H387" s="118" t="s">
        <v>14</v>
      </c>
      <c r="I387" s="62">
        <v>1000</v>
      </c>
      <c r="J387" s="55">
        <v>2019</v>
      </c>
      <c r="K387" s="106">
        <v>2019</v>
      </c>
      <c r="L387" s="57">
        <v>1</v>
      </c>
      <c r="M387" s="58" t="s">
        <v>62</v>
      </c>
      <c r="N387" s="57">
        <v>8</v>
      </c>
      <c r="O387" s="65">
        <v>2031</v>
      </c>
      <c r="P387" s="66">
        <v>1</v>
      </c>
    </row>
    <row r="388" spans="1:16" ht="15.75" x14ac:dyDescent="0.25">
      <c r="A388" s="63" t="s">
        <v>224</v>
      </c>
      <c r="B388" s="115" t="s">
        <v>57</v>
      </c>
      <c r="C388" s="116" t="s">
        <v>58</v>
      </c>
      <c r="D388" s="103">
        <v>0</v>
      </c>
      <c r="E388" s="115" t="s">
        <v>59</v>
      </c>
      <c r="F388" s="117" t="s">
        <v>381</v>
      </c>
      <c r="G388" s="115" t="s">
        <v>474</v>
      </c>
      <c r="H388" s="118" t="s">
        <v>14</v>
      </c>
      <c r="I388" s="62">
        <v>4140</v>
      </c>
      <c r="J388" s="55">
        <v>2019</v>
      </c>
      <c r="K388" s="106">
        <v>2019</v>
      </c>
      <c r="L388" s="57">
        <v>15</v>
      </c>
      <c r="M388" s="58" t="s">
        <v>62</v>
      </c>
      <c r="N388" s="57">
        <v>8</v>
      </c>
      <c r="O388" s="65">
        <v>0</v>
      </c>
      <c r="P388" s="66">
        <v>1</v>
      </c>
    </row>
    <row r="389" spans="1:16" ht="15.75" x14ac:dyDescent="0.25">
      <c r="A389" s="63" t="s">
        <v>224</v>
      </c>
      <c r="B389" s="115" t="s">
        <v>57</v>
      </c>
      <c r="C389" s="116" t="s">
        <v>58</v>
      </c>
      <c r="D389" s="103">
        <v>0</v>
      </c>
      <c r="E389" s="115" t="s">
        <v>63</v>
      </c>
      <c r="F389" s="117" t="s">
        <v>381</v>
      </c>
      <c r="G389" s="115" t="s">
        <v>474</v>
      </c>
      <c r="H389" s="118" t="s">
        <v>14</v>
      </c>
      <c r="I389" s="62">
        <v>8430</v>
      </c>
      <c r="J389" s="55">
        <v>2019</v>
      </c>
      <c r="K389" s="106">
        <v>2019</v>
      </c>
      <c r="L389" s="57">
        <v>33</v>
      </c>
      <c r="M389" s="58" t="s">
        <v>62</v>
      </c>
      <c r="N389" s="57">
        <v>8</v>
      </c>
      <c r="O389" s="65">
        <v>0</v>
      </c>
      <c r="P389" s="66">
        <v>1</v>
      </c>
    </row>
    <row r="390" spans="1:16" ht="15.75" x14ac:dyDescent="0.25">
      <c r="A390" s="63" t="s">
        <v>224</v>
      </c>
      <c r="B390" s="115" t="s">
        <v>57</v>
      </c>
      <c r="C390" s="116" t="s">
        <v>58</v>
      </c>
      <c r="D390" s="103">
        <v>0</v>
      </c>
      <c r="E390" s="115" t="s">
        <v>63</v>
      </c>
      <c r="F390" s="117" t="s">
        <v>381</v>
      </c>
      <c r="G390" s="115" t="s">
        <v>475</v>
      </c>
      <c r="H390" s="118" t="s">
        <v>14</v>
      </c>
      <c r="I390" s="62">
        <v>2460</v>
      </c>
      <c r="J390" s="55">
        <v>2019</v>
      </c>
      <c r="K390" s="106">
        <v>2019</v>
      </c>
      <c r="L390" s="57">
        <v>9</v>
      </c>
      <c r="M390" s="58" t="s">
        <v>62</v>
      </c>
      <c r="N390" s="57">
        <v>8</v>
      </c>
      <c r="O390" s="65">
        <v>0</v>
      </c>
      <c r="P390" s="66">
        <v>1</v>
      </c>
    </row>
    <row r="391" spans="1:16" ht="15.75" x14ac:dyDescent="0.25">
      <c r="A391" s="63" t="s">
        <v>224</v>
      </c>
      <c r="B391" s="115" t="s">
        <v>57</v>
      </c>
      <c r="C391" s="116" t="s">
        <v>58</v>
      </c>
      <c r="D391" s="103">
        <v>0</v>
      </c>
      <c r="E391" s="115" t="s">
        <v>63</v>
      </c>
      <c r="F391" s="117" t="s">
        <v>381</v>
      </c>
      <c r="G391" s="115" t="s">
        <v>476</v>
      </c>
      <c r="H391" s="118" t="s">
        <v>14</v>
      </c>
      <c r="I391" s="124">
        <v>94380</v>
      </c>
      <c r="J391" s="55">
        <v>2019</v>
      </c>
      <c r="K391" s="106">
        <v>2019</v>
      </c>
      <c r="L391" s="57">
        <v>347</v>
      </c>
      <c r="M391" s="58" t="s">
        <v>62</v>
      </c>
      <c r="N391" s="57">
        <v>8</v>
      </c>
      <c r="O391" s="65">
        <v>0</v>
      </c>
      <c r="P391" s="66">
        <v>1</v>
      </c>
    </row>
    <row r="392" spans="1:16" ht="15.75" x14ac:dyDescent="0.25">
      <c r="A392" s="63" t="s">
        <v>224</v>
      </c>
      <c r="B392" s="115" t="s">
        <v>57</v>
      </c>
      <c r="C392" s="116" t="s">
        <v>58</v>
      </c>
      <c r="D392" s="103">
        <v>0</v>
      </c>
      <c r="E392" s="115" t="s">
        <v>63</v>
      </c>
      <c r="F392" s="117" t="s">
        <v>381</v>
      </c>
      <c r="G392" s="115" t="s">
        <v>477</v>
      </c>
      <c r="H392" s="118" t="s">
        <v>14</v>
      </c>
      <c r="I392" s="124">
        <v>300</v>
      </c>
      <c r="J392" s="55">
        <v>2019</v>
      </c>
      <c r="K392" s="106">
        <v>2019</v>
      </c>
      <c r="L392" s="57">
        <v>1</v>
      </c>
      <c r="M392" s="58" t="s">
        <v>62</v>
      </c>
      <c r="N392" s="57">
        <v>8</v>
      </c>
      <c r="O392" s="65">
        <v>0</v>
      </c>
      <c r="P392" s="66">
        <v>1</v>
      </c>
    </row>
    <row r="393" spans="1:16" ht="15.75" x14ac:dyDescent="0.25">
      <c r="A393" s="63" t="s">
        <v>224</v>
      </c>
      <c r="B393" s="115" t="s">
        <v>57</v>
      </c>
      <c r="C393" s="116" t="s">
        <v>58</v>
      </c>
      <c r="D393" s="103">
        <v>0</v>
      </c>
      <c r="E393" s="115" t="s">
        <v>59</v>
      </c>
      <c r="F393" s="117" t="s">
        <v>381</v>
      </c>
      <c r="G393" s="115" t="s">
        <v>476</v>
      </c>
      <c r="H393" s="118" t="s">
        <v>14</v>
      </c>
      <c r="I393" s="62">
        <f>36120-180</f>
        <v>35940</v>
      </c>
      <c r="J393" s="55">
        <v>2019</v>
      </c>
      <c r="K393" s="106">
        <v>2019</v>
      </c>
      <c r="L393" s="57">
        <v>137</v>
      </c>
      <c r="M393" s="58" t="s">
        <v>62</v>
      </c>
      <c r="N393" s="57">
        <v>8</v>
      </c>
      <c r="O393" s="65">
        <v>0</v>
      </c>
      <c r="P393" s="66">
        <v>1</v>
      </c>
    </row>
    <row r="394" spans="1:16" ht="15.75" x14ac:dyDescent="0.25">
      <c r="A394" s="63" t="s">
        <v>224</v>
      </c>
      <c r="B394" s="115" t="s">
        <v>66</v>
      </c>
      <c r="C394" s="116" t="s">
        <v>58</v>
      </c>
      <c r="D394" s="103">
        <v>0</v>
      </c>
      <c r="E394" s="115" t="s">
        <v>67</v>
      </c>
      <c r="F394" s="117" t="s">
        <v>371</v>
      </c>
      <c r="G394" s="115" t="s">
        <v>478</v>
      </c>
      <c r="H394" s="118" t="s">
        <v>14</v>
      </c>
      <c r="I394" s="62">
        <v>8000</v>
      </c>
      <c r="J394" s="55">
        <v>2019</v>
      </c>
      <c r="K394" s="106">
        <v>2019</v>
      </c>
      <c r="L394" s="57">
        <v>20</v>
      </c>
      <c r="M394" s="58" t="s">
        <v>62</v>
      </c>
      <c r="N394" s="57">
        <v>8</v>
      </c>
      <c r="O394" s="65">
        <v>0</v>
      </c>
      <c r="P394" s="66">
        <v>1</v>
      </c>
    </row>
    <row r="395" spans="1:16" ht="15.75" x14ac:dyDescent="0.25">
      <c r="A395" s="63" t="s">
        <v>224</v>
      </c>
      <c r="B395" s="115" t="s">
        <v>66</v>
      </c>
      <c r="C395" s="116" t="s">
        <v>58</v>
      </c>
      <c r="D395" s="103">
        <v>0</v>
      </c>
      <c r="E395" s="115" t="s">
        <v>67</v>
      </c>
      <c r="F395" s="117" t="s">
        <v>371</v>
      </c>
      <c r="G395" s="115" t="s">
        <v>479</v>
      </c>
      <c r="H395" s="118" t="s">
        <v>14</v>
      </c>
      <c r="I395" s="124">
        <v>336400</v>
      </c>
      <c r="J395" s="55">
        <v>2019</v>
      </c>
      <c r="K395" s="106">
        <v>2019</v>
      </c>
      <c r="L395" s="57">
        <v>844</v>
      </c>
      <c r="M395" s="58" t="s">
        <v>62</v>
      </c>
      <c r="N395" s="57">
        <v>8</v>
      </c>
      <c r="O395" s="65">
        <v>0</v>
      </c>
      <c r="P395" s="66">
        <v>1</v>
      </c>
    </row>
    <row r="396" spans="1:16" ht="15.75" x14ac:dyDescent="0.25">
      <c r="A396" s="63" t="s">
        <v>224</v>
      </c>
      <c r="B396" s="115" t="s">
        <v>66</v>
      </c>
      <c r="C396" s="116" t="s">
        <v>58</v>
      </c>
      <c r="D396" s="103">
        <v>0</v>
      </c>
      <c r="E396" s="115" t="s">
        <v>67</v>
      </c>
      <c r="F396" s="117" t="s">
        <v>371</v>
      </c>
      <c r="G396" s="115" t="s">
        <v>480</v>
      </c>
      <c r="H396" s="118" t="s">
        <v>14</v>
      </c>
      <c r="I396" s="62">
        <v>1200</v>
      </c>
      <c r="J396" s="55">
        <v>2019</v>
      </c>
      <c r="K396" s="106">
        <v>2019</v>
      </c>
      <c r="L396" s="57">
        <v>3</v>
      </c>
      <c r="M396" s="58" t="s">
        <v>62</v>
      </c>
      <c r="N396" s="57">
        <v>8</v>
      </c>
      <c r="O396" s="65">
        <v>0</v>
      </c>
      <c r="P396" s="66">
        <v>1</v>
      </c>
    </row>
    <row r="397" spans="1:16" ht="15.75" x14ac:dyDescent="0.25">
      <c r="A397" s="63" t="s">
        <v>224</v>
      </c>
      <c r="B397" s="115" t="s">
        <v>66</v>
      </c>
      <c r="C397" s="116" t="s">
        <v>58</v>
      </c>
      <c r="D397" s="103">
        <v>0</v>
      </c>
      <c r="E397" s="115" t="s">
        <v>73</v>
      </c>
      <c r="F397" s="117" t="s">
        <v>371</v>
      </c>
      <c r="G397" s="115" t="s">
        <v>479</v>
      </c>
      <c r="H397" s="118" t="s">
        <v>14</v>
      </c>
      <c r="I397" s="124">
        <f>124800-400</f>
        <v>124400</v>
      </c>
      <c r="J397" s="55">
        <v>2019</v>
      </c>
      <c r="K397" s="106">
        <v>2019</v>
      </c>
      <c r="L397" s="57">
        <v>312</v>
      </c>
      <c r="M397" s="58" t="s">
        <v>62</v>
      </c>
      <c r="N397" s="57">
        <v>8</v>
      </c>
      <c r="O397" s="65">
        <v>0</v>
      </c>
      <c r="P397" s="66">
        <v>1</v>
      </c>
    </row>
    <row r="398" spans="1:16" ht="15.75" x14ac:dyDescent="0.25">
      <c r="A398" s="63" t="s">
        <v>224</v>
      </c>
      <c r="B398" s="115" t="s">
        <v>66</v>
      </c>
      <c r="C398" s="116" t="s">
        <v>58</v>
      </c>
      <c r="D398" s="103">
        <v>0</v>
      </c>
      <c r="E398" s="115" t="s">
        <v>63</v>
      </c>
      <c r="F398" s="117" t="s">
        <v>371</v>
      </c>
      <c r="G398" s="115" t="s">
        <v>480</v>
      </c>
      <c r="H398" s="118" t="s">
        <v>14</v>
      </c>
      <c r="I398" s="62">
        <v>1600</v>
      </c>
      <c r="J398" s="55">
        <v>2019</v>
      </c>
      <c r="K398" s="106">
        <v>2019</v>
      </c>
      <c r="L398" s="57">
        <v>7</v>
      </c>
      <c r="M398" s="58" t="s">
        <v>62</v>
      </c>
      <c r="N398" s="57">
        <v>8</v>
      </c>
      <c r="O398" s="65">
        <v>0</v>
      </c>
      <c r="P398" s="66">
        <v>1</v>
      </c>
    </row>
    <row r="399" spans="1:16" ht="15.75" x14ac:dyDescent="0.25">
      <c r="A399" s="63" t="s">
        <v>224</v>
      </c>
      <c r="B399" s="115" t="s">
        <v>66</v>
      </c>
      <c r="C399" s="116" t="s">
        <v>58</v>
      </c>
      <c r="D399" s="103">
        <v>0</v>
      </c>
      <c r="E399" s="115" t="s">
        <v>59</v>
      </c>
      <c r="F399" s="117" t="s">
        <v>371</v>
      </c>
      <c r="G399" s="115" t="s">
        <v>479</v>
      </c>
      <c r="H399" s="118" t="s">
        <v>14</v>
      </c>
      <c r="I399" s="124">
        <v>31200</v>
      </c>
      <c r="J399" s="55">
        <v>2019</v>
      </c>
      <c r="K399" s="106">
        <v>2019</v>
      </c>
      <c r="L399" s="57">
        <v>78</v>
      </c>
      <c r="M399" s="58" t="s">
        <v>62</v>
      </c>
      <c r="N399" s="57">
        <v>8</v>
      </c>
      <c r="O399" s="65">
        <v>0</v>
      </c>
      <c r="P399" s="66">
        <v>1</v>
      </c>
    </row>
    <row r="400" spans="1:16" ht="15.75" x14ac:dyDescent="0.25">
      <c r="A400" s="63" t="s">
        <v>224</v>
      </c>
      <c r="B400" s="115" t="s">
        <v>66</v>
      </c>
      <c r="C400" s="116" t="s">
        <v>58</v>
      </c>
      <c r="D400" s="103">
        <v>0</v>
      </c>
      <c r="E400" s="115" t="s">
        <v>63</v>
      </c>
      <c r="F400" s="117" t="s">
        <v>371</v>
      </c>
      <c r="G400" s="115" t="s">
        <v>479</v>
      </c>
      <c r="H400" s="118" t="s">
        <v>14</v>
      </c>
      <c r="I400" s="124">
        <v>106200</v>
      </c>
      <c r="J400" s="55">
        <v>2019</v>
      </c>
      <c r="K400" s="106">
        <v>2019</v>
      </c>
      <c r="L400" s="57">
        <v>266</v>
      </c>
      <c r="M400" s="58" t="s">
        <v>62</v>
      </c>
      <c r="N400" s="57">
        <v>8</v>
      </c>
      <c r="O400" s="65">
        <v>0</v>
      </c>
      <c r="P400" s="66">
        <v>1</v>
      </c>
    </row>
    <row r="401" spans="1:16" ht="15.75" x14ac:dyDescent="0.25">
      <c r="A401" s="63" t="s">
        <v>224</v>
      </c>
      <c r="B401" s="115" t="s">
        <v>66</v>
      </c>
      <c r="C401" s="116" t="s">
        <v>58</v>
      </c>
      <c r="D401" s="103">
        <v>0</v>
      </c>
      <c r="E401" s="115" t="s">
        <v>73</v>
      </c>
      <c r="F401" s="117" t="s">
        <v>371</v>
      </c>
      <c r="G401" s="115" t="s">
        <v>480</v>
      </c>
      <c r="H401" s="118" t="s">
        <v>14</v>
      </c>
      <c r="I401" s="62">
        <v>2800</v>
      </c>
      <c r="J401" s="55">
        <v>2019</v>
      </c>
      <c r="K401" s="106">
        <v>2019</v>
      </c>
      <c r="L401" s="57">
        <v>4</v>
      </c>
      <c r="M401" s="58" t="s">
        <v>62</v>
      </c>
      <c r="N401" s="57">
        <v>8</v>
      </c>
      <c r="O401" s="65">
        <v>0</v>
      </c>
      <c r="P401" s="66">
        <v>1</v>
      </c>
    </row>
    <row r="402" spans="1:16" ht="15.75" x14ac:dyDescent="0.25">
      <c r="A402" s="63" t="s">
        <v>224</v>
      </c>
      <c r="B402" s="115" t="s">
        <v>126</v>
      </c>
      <c r="C402" s="116" t="s">
        <v>58</v>
      </c>
      <c r="D402" s="103">
        <v>0</v>
      </c>
      <c r="E402" s="115" t="s">
        <v>67</v>
      </c>
      <c r="F402" s="117" t="s">
        <v>396</v>
      </c>
      <c r="G402" s="115" t="s">
        <v>481</v>
      </c>
      <c r="H402" s="118" t="s">
        <v>14</v>
      </c>
      <c r="I402" s="62">
        <v>2800</v>
      </c>
      <c r="J402" s="55">
        <v>2019</v>
      </c>
      <c r="K402" s="106">
        <v>2019</v>
      </c>
      <c r="L402" s="57">
        <v>14</v>
      </c>
      <c r="M402" s="58" t="s">
        <v>62</v>
      </c>
      <c r="N402" s="57">
        <v>8</v>
      </c>
      <c r="O402" s="65">
        <v>0</v>
      </c>
      <c r="P402" s="66">
        <v>1</v>
      </c>
    </row>
    <row r="403" spans="1:16" ht="15.75" x14ac:dyDescent="0.25">
      <c r="A403" s="63" t="s">
        <v>224</v>
      </c>
      <c r="B403" s="115" t="s">
        <v>126</v>
      </c>
      <c r="C403" s="116" t="s">
        <v>58</v>
      </c>
      <c r="D403" s="103">
        <v>0</v>
      </c>
      <c r="E403" s="115" t="s">
        <v>73</v>
      </c>
      <c r="F403" s="117" t="s">
        <v>396</v>
      </c>
      <c r="G403" s="115" t="s">
        <v>481</v>
      </c>
      <c r="H403" s="118" t="s">
        <v>14</v>
      </c>
      <c r="I403" s="62">
        <v>2600</v>
      </c>
      <c r="J403" s="55">
        <v>2019</v>
      </c>
      <c r="K403" s="106">
        <v>2019</v>
      </c>
      <c r="L403" s="57">
        <v>13</v>
      </c>
      <c r="M403" s="58" t="s">
        <v>62</v>
      </c>
      <c r="N403" s="57">
        <v>8</v>
      </c>
      <c r="O403" s="65">
        <v>0</v>
      </c>
      <c r="P403" s="66">
        <v>1</v>
      </c>
    </row>
    <row r="404" spans="1:16" ht="15.75" x14ac:dyDescent="0.25">
      <c r="A404" s="63" t="s">
        <v>224</v>
      </c>
      <c r="B404" s="115" t="s">
        <v>126</v>
      </c>
      <c r="C404" s="116" t="s">
        <v>58</v>
      </c>
      <c r="D404" s="103">
        <v>0</v>
      </c>
      <c r="E404" s="115" t="s">
        <v>63</v>
      </c>
      <c r="F404" s="117" t="s">
        <v>396</v>
      </c>
      <c r="G404" s="115" t="s">
        <v>481</v>
      </c>
      <c r="H404" s="118" t="s">
        <v>14</v>
      </c>
      <c r="I404" s="62">
        <v>1000</v>
      </c>
      <c r="J404" s="55">
        <v>2019</v>
      </c>
      <c r="K404" s="106">
        <v>2019</v>
      </c>
      <c r="L404" s="57">
        <v>5</v>
      </c>
      <c r="M404" s="58" t="s">
        <v>62</v>
      </c>
      <c r="N404" s="57">
        <v>8</v>
      </c>
      <c r="O404" s="65">
        <v>0</v>
      </c>
      <c r="P404" s="66">
        <v>1</v>
      </c>
    </row>
    <row r="405" spans="1:16" ht="15.75" x14ac:dyDescent="0.25">
      <c r="A405" s="63" t="s">
        <v>224</v>
      </c>
      <c r="B405" s="115" t="s">
        <v>126</v>
      </c>
      <c r="C405" s="116" t="s">
        <v>58</v>
      </c>
      <c r="D405" s="103">
        <v>0</v>
      </c>
      <c r="E405" s="115" t="s">
        <v>59</v>
      </c>
      <c r="F405" s="117" t="s">
        <v>396</v>
      </c>
      <c r="G405" s="115" t="s">
        <v>481</v>
      </c>
      <c r="H405" s="118" t="s">
        <v>14</v>
      </c>
      <c r="I405" s="62">
        <v>600</v>
      </c>
      <c r="J405" s="55">
        <v>2019</v>
      </c>
      <c r="K405" s="106">
        <v>2019</v>
      </c>
      <c r="L405" s="57">
        <v>3</v>
      </c>
      <c r="M405" s="58" t="s">
        <v>62</v>
      </c>
      <c r="N405" s="57">
        <v>8</v>
      </c>
      <c r="O405" s="65">
        <v>0</v>
      </c>
      <c r="P405" s="66">
        <v>1</v>
      </c>
    </row>
    <row r="406" spans="1:16" ht="15.75" x14ac:dyDescent="0.25">
      <c r="A406" s="63" t="s">
        <v>224</v>
      </c>
      <c r="B406" s="115" t="s">
        <v>197</v>
      </c>
      <c r="C406" s="116" t="s">
        <v>58</v>
      </c>
      <c r="D406" s="103">
        <v>0</v>
      </c>
      <c r="E406" s="115" t="s">
        <v>67</v>
      </c>
      <c r="F406" s="117" t="s">
        <v>465</v>
      </c>
      <c r="G406" s="115" t="s">
        <v>482</v>
      </c>
      <c r="H406" s="105" t="s">
        <v>200</v>
      </c>
      <c r="I406" s="62">
        <v>1200</v>
      </c>
      <c r="J406" s="55">
        <v>2019</v>
      </c>
      <c r="K406" s="106">
        <v>2019</v>
      </c>
      <c r="L406" s="57">
        <v>3</v>
      </c>
      <c r="M406" s="58" t="s">
        <v>62</v>
      </c>
      <c r="N406" s="57">
        <v>8</v>
      </c>
      <c r="O406" s="65">
        <v>0</v>
      </c>
      <c r="P406" s="66">
        <v>1</v>
      </c>
    </row>
    <row r="407" spans="1:16" ht="15.75" x14ac:dyDescent="0.25">
      <c r="A407" s="63" t="s">
        <v>224</v>
      </c>
      <c r="B407" s="115" t="s">
        <v>197</v>
      </c>
      <c r="C407" s="116" t="s">
        <v>58</v>
      </c>
      <c r="D407" s="103">
        <v>0</v>
      </c>
      <c r="E407" s="115" t="s">
        <v>73</v>
      </c>
      <c r="F407" s="117" t="s">
        <v>465</v>
      </c>
      <c r="G407" s="115" t="s">
        <v>482</v>
      </c>
      <c r="H407" s="105" t="s">
        <v>200</v>
      </c>
      <c r="I407" s="62">
        <v>800</v>
      </c>
      <c r="J407" s="55">
        <v>2019</v>
      </c>
      <c r="K407" s="106">
        <v>2019</v>
      </c>
      <c r="L407" s="57">
        <v>2</v>
      </c>
      <c r="M407" s="58" t="s">
        <v>62</v>
      </c>
      <c r="N407" s="57">
        <v>8</v>
      </c>
      <c r="O407" s="65">
        <v>0</v>
      </c>
      <c r="P407" s="66">
        <v>1</v>
      </c>
    </row>
    <row r="408" spans="1:16" ht="15.75" x14ac:dyDescent="0.25">
      <c r="A408" s="63" t="s">
        <v>224</v>
      </c>
      <c r="B408" s="115" t="s">
        <v>197</v>
      </c>
      <c r="C408" s="116" t="s">
        <v>58</v>
      </c>
      <c r="D408" s="103">
        <v>0</v>
      </c>
      <c r="E408" s="115" t="s">
        <v>59</v>
      </c>
      <c r="F408" s="117" t="s">
        <v>465</v>
      </c>
      <c r="G408" s="115" t="s">
        <v>482</v>
      </c>
      <c r="H408" s="105" t="s">
        <v>200</v>
      </c>
      <c r="I408" s="62">
        <v>400</v>
      </c>
      <c r="J408" s="55">
        <v>2019</v>
      </c>
      <c r="K408" s="106">
        <v>2019</v>
      </c>
      <c r="L408" s="57">
        <v>1</v>
      </c>
      <c r="M408" s="58" t="s">
        <v>62</v>
      </c>
      <c r="N408" s="57">
        <v>8</v>
      </c>
      <c r="O408" s="65">
        <v>0</v>
      </c>
      <c r="P408" s="66">
        <v>1</v>
      </c>
    </row>
    <row r="409" spans="1:16" ht="15.75" x14ac:dyDescent="0.25">
      <c r="A409" s="63" t="s">
        <v>224</v>
      </c>
      <c r="B409" s="115" t="s">
        <v>122</v>
      </c>
      <c r="C409" s="116" t="s">
        <v>58</v>
      </c>
      <c r="D409" s="103">
        <v>0</v>
      </c>
      <c r="E409" s="115" t="s">
        <v>67</v>
      </c>
      <c r="F409" s="117" t="s">
        <v>451</v>
      </c>
      <c r="G409" s="115" t="s">
        <v>483</v>
      </c>
      <c r="H409" s="118" t="s">
        <v>14</v>
      </c>
      <c r="I409" s="62">
        <v>26180</v>
      </c>
      <c r="J409" s="55">
        <v>2019</v>
      </c>
      <c r="K409" s="106">
        <v>2019</v>
      </c>
      <c r="L409" s="57">
        <v>119</v>
      </c>
      <c r="M409" s="58" t="s">
        <v>62</v>
      </c>
      <c r="N409" s="57">
        <v>8</v>
      </c>
      <c r="O409" s="65">
        <v>0</v>
      </c>
      <c r="P409" s="66">
        <v>1</v>
      </c>
    </row>
    <row r="410" spans="1:16" ht="15.75" x14ac:dyDescent="0.25">
      <c r="A410" s="63" t="s">
        <v>224</v>
      </c>
      <c r="B410" s="115" t="s">
        <v>122</v>
      </c>
      <c r="C410" s="116" t="s">
        <v>58</v>
      </c>
      <c r="D410" s="103">
        <v>0</v>
      </c>
      <c r="E410" s="115" t="s">
        <v>67</v>
      </c>
      <c r="F410" s="117" t="s">
        <v>451</v>
      </c>
      <c r="G410" s="115" t="s">
        <v>484</v>
      </c>
      <c r="H410" s="118" t="s">
        <v>14</v>
      </c>
      <c r="I410" s="62">
        <v>220</v>
      </c>
      <c r="J410" s="55">
        <v>2019</v>
      </c>
      <c r="K410" s="106">
        <v>2019</v>
      </c>
      <c r="L410" s="57">
        <v>1</v>
      </c>
      <c r="M410" s="58" t="s">
        <v>62</v>
      </c>
      <c r="N410" s="57">
        <v>8</v>
      </c>
      <c r="O410" s="65">
        <v>0</v>
      </c>
      <c r="P410" s="66">
        <v>1</v>
      </c>
    </row>
    <row r="411" spans="1:16" ht="15.75" x14ac:dyDescent="0.25">
      <c r="A411" s="63" t="s">
        <v>224</v>
      </c>
      <c r="B411" s="115" t="s">
        <v>122</v>
      </c>
      <c r="C411" s="116" t="s">
        <v>58</v>
      </c>
      <c r="D411" s="103">
        <v>0</v>
      </c>
      <c r="E411" s="115" t="s">
        <v>63</v>
      </c>
      <c r="F411" s="117" t="s">
        <v>451</v>
      </c>
      <c r="G411" s="115" t="s">
        <v>483</v>
      </c>
      <c r="H411" s="118" t="s">
        <v>14</v>
      </c>
      <c r="I411" s="62">
        <v>220</v>
      </c>
      <c r="J411" s="55">
        <v>2019</v>
      </c>
      <c r="K411" s="106">
        <v>2019</v>
      </c>
      <c r="L411" s="57">
        <v>1</v>
      </c>
      <c r="M411" s="58" t="s">
        <v>62</v>
      </c>
      <c r="N411" s="57">
        <v>8</v>
      </c>
      <c r="O411" s="65">
        <v>0</v>
      </c>
      <c r="P411" s="66">
        <v>1</v>
      </c>
    </row>
    <row r="412" spans="1:16" ht="15.75" x14ac:dyDescent="0.25">
      <c r="A412" s="63" t="s">
        <v>224</v>
      </c>
      <c r="B412" s="115" t="s">
        <v>122</v>
      </c>
      <c r="C412" s="116" t="s">
        <v>58</v>
      </c>
      <c r="D412" s="103">
        <v>0</v>
      </c>
      <c r="E412" s="115" t="s">
        <v>59</v>
      </c>
      <c r="F412" s="117" t="s">
        <v>451</v>
      </c>
      <c r="G412" s="115" t="s">
        <v>483</v>
      </c>
      <c r="H412" s="118" t="s">
        <v>14</v>
      </c>
      <c r="I412" s="62">
        <v>220</v>
      </c>
      <c r="J412" s="55">
        <v>2019</v>
      </c>
      <c r="K412" s="106">
        <v>2019</v>
      </c>
      <c r="L412" s="57">
        <v>1</v>
      </c>
      <c r="M412" s="58" t="s">
        <v>62</v>
      </c>
      <c r="N412" s="57">
        <v>8</v>
      </c>
      <c r="O412" s="65">
        <v>0</v>
      </c>
      <c r="P412" s="66">
        <v>1</v>
      </c>
    </row>
    <row r="413" spans="1:16" ht="15.75" x14ac:dyDescent="0.25">
      <c r="A413" s="63" t="s">
        <v>224</v>
      </c>
      <c r="B413" s="115" t="s">
        <v>122</v>
      </c>
      <c r="C413" s="116" t="s">
        <v>58</v>
      </c>
      <c r="D413" s="103">
        <v>0</v>
      </c>
      <c r="E413" s="115" t="s">
        <v>59</v>
      </c>
      <c r="F413" s="117" t="s">
        <v>451</v>
      </c>
      <c r="G413" s="115" t="s">
        <v>485</v>
      </c>
      <c r="H413" s="118" t="s">
        <v>14</v>
      </c>
      <c r="I413" s="62">
        <v>220</v>
      </c>
      <c r="J413" s="55">
        <v>2019</v>
      </c>
      <c r="K413" s="106">
        <v>2019</v>
      </c>
      <c r="L413" s="57">
        <v>1</v>
      </c>
      <c r="M413" s="58" t="s">
        <v>62</v>
      </c>
      <c r="N413" s="57">
        <v>8</v>
      </c>
      <c r="O413" s="65">
        <v>0</v>
      </c>
      <c r="P413" s="66">
        <v>1</v>
      </c>
    </row>
    <row r="414" spans="1:16" ht="15.75" x14ac:dyDescent="0.25">
      <c r="A414" s="63" t="s">
        <v>224</v>
      </c>
      <c r="B414" s="115" t="s">
        <v>81</v>
      </c>
      <c r="C414" s="116" t="s">
        <v>58</v>
      </c>
      <c r="D414" s="103">
        <v>0</v>
      </c>
      <c r="E414" s="115" t="s">
        <v>73</v>
      </c>
      <c r="F414" s="117" t="s">
        <v>413</v>
      </c>
      <c r="G414" s="115" t="s">
        <v>486</v>
      </c>
      <c r="H414" s="118" t="s">
        <v>14</v>
      </c>
      <c r="I414" s="62">
        <f>420-70</f>
        <v>350</v>
      </c>
      <c r="J414" s="55">
        <v>2019</v>
      </c>
      <c r="K414" s="106">
        <v>2019</v>
      </c>
      <c r="L414" s="57">
        <v>5</v>
      </c>
      <c r="M414" s="58" t="s">
        <v>62</v>
      </c>
      <c r="N414" s="57">
        <v>8</v>
      </c>
      <c r="O414" s="65">
        <v>0</v>
      </c>
      <c r="P414" s="66">
        <v>1</v>
      </c>
    </row>
    <row r="415" spans="1:16" ht="15.75" x14ac:dyDescent="0.25">
      <c r="A415" s="63" t="s">
        <v>224</v>
      </c>
      <c r="B415" s="115" t="s">
        <v>81</v>
      </c>
      <c r="C415" s="116" t="s">
        <v>58</v>
      </c>
      <c r="D415" s="103">
        <v>0</v>
      </c>
      <c r="E415" s="115" t="s">
        <v>73</v>
      </c>
      <c r="F415" s="117" t="s">
        <v>413</v>
      </c>
      <c r="G415" s="115" t="s">
        <v>487</v>
      </c>
      <c r="H415" s="118" t="s">
        <v>14</v>
      </c>
      <c r="I415" s="62">
        <v>1960</v>
      </c>
      <c r="J415" s="55">
        <v>2019</v>
      </c>
      <c r="K415" s="106">
        <v>2019</v>
      </c>
      <c r="L415" s="57">
        <v>28</v>
      </c>
      <c r="M415" s="58" t="s">
        <v>62</v>
      </c>
      <c r="N415" s="57">
        <v>8</v>
      </c>
      <c r="O415" s="65">
        <v>0</v>
      </c>
      <c r="P415" s="66">
        <v>1</v>
      </c>
    </row>
    <row r="416" spans="1:16" ht="15.75" x14ac:dyDescent="0.25">
      <c r="A416" s="63" t="s">
        <v>224</v>
      </c>
      <c r="B416" s="115" t="s">
        <v>81</v>
      </c>
      <c r="C416" s="116" t="s">
        <v>58</v>
      </c>
      <c r="D416" s="103">
        <v>0</v>
      </c>
      <c r="E416" s="115" t="s">
        <v>73</v>
      </c>
      <c r="F416" s="117" t="s">
        <v>413</v>
      </c>
      <c r="G416" s="115" t="s">
        <v>488</v>
      </c>
      <c r="H416" s="118" t="s">
        <v>14</v>
      </c>
      <c r="I416" s="62">
        <f>25270-140</f>
        <v>25130</v>
      </c>
      <c r="J416" s="55">
        <v>2019</v>
      </c>
      <c r="K416" s="106">
        <v>2019</v>
      </c>
      <c r="L416" s="57">
        <v>359</v>
      </c>
      <c r="M416" s="58" t="s">
        <v>62</v>
      </c>
      <c r="N416" s="57">
        <v>8</v>
      </c>
      <c r="O416" s="65">
        <v>0</v>
      </c>
      <c r="P416" s="66">
        <v>1</v>
      </c>
    </row>
    <row r="417" spans="1:16" ht="15.75" x14ac:dyDescent="0.25">
      <c r="A417" s="63" t="s">
        <v>224</v>
      </c>
      <c r="B417" s="115" t="s">
        <v>489</v>
      </c>
      <c r="C417" s="116" t="s">
        <v>58</v>
      </c>
      <c r="D417" s="103">
        <v>0</v>
      </c>
      <c r="E417" s="115" t="s">
        <v>67</v>
      </c>
      <c r="F417" s="125" t="s">
        <v>62</v>
      </c>
      <c r="G417" s="115" t="s">
        <v>490</v>
      </c>
      <c r="H417" s="118" t="s">
        <v>491</v>
      </c>
      <c r="I417" s="62">
        <v>20500</v>
      </c>
      <c r="J417" s="55">
        <v>2019</v>
      </c>
      <c r="K417" s="106">
        <v>2019</v>
      </c>
      <c r="L417" s="57">
        <v>45</v>
      </c>
      <c r="M417" s="58" t="s">
        <v>62</v>
      </c>
      <c r="N417" s="57">
        <v>8</v>
      </c>
      <c r="O417" s="65">
        <v>0</v>
      </c>
      <c r="P417" s="66">
        <v>1</v>
      </c>
    </row>
    <row r="418" spans="1:16" ht="15.75" x14ac:dyDescent="0.25">
      <c r="A418" s="63" t="s">
        <v>251</v>
      </c>
      <c r="B418" s="115" t="s">
        <v>87</v>
      </c>
      <c r="C418" s="116" t="s">
        <v>58</v>
      </c>
      <c r="D418" s="103">
        <v>0</v>
      </c>
      <c r="E418" s="115" t="s">
        <v>67</v>
      </c>
      <c r="F418" s="122" t="s">
        <v>106</v>
      </c>
      <c r="G418" s="115" t="s">
        <v>492</v>
      </c>
      <c r="H418" s="118" t="s">
        <v>14</v>
      </c>
      <c r="I418" s="62">
        <v>4354</v>
      </c>
      <c r="J418" s="55">
        <v>2019</v>
      </c>
      <c r="K418" s="106">
        <v>2018</v>
      </c>
      <c r="L418" s="57">
        <v>7</v>
      </c>
      <c r="M418" s="58" t="s">
        <v>62</v>
      </c>
      <c r="N418" s="57">
        <v>9</v>
      </c>
      <c r="O418" s="65">
        <v>1905</v>
      </c>
      <c r="P418" s="66">
        <v>1</v>
      </c>
    </row>
    <row r="419" spans="1:16" ht="15.75" x14ac:dyDescent="0.25">
      <c r="A419" s="63" t="s">
        <v>251</v>
      </c>
      <c r="B419" s="115" t="s">
        <v>57</v>
      </c>
      <c r="C419" s="116" t="s">
        <v>58</v>
      </c>
      <c r="D419" s="103">
        <v>0</v>
      </c>
      <c r="E419" s="115" t="s">
        <v>59</v>
      </c>
      <c r="F419" s="117" t="s">
        <v>381</v>
      </c>
      <c r="G419" s="115" t="s">
        <v>493</v>
      </c>
      <c r="H419" s="118" t="s">
        <v>14</v>
      </c>
      <c r="I419" s="62">
        <v>32760</v>
      </c>
      <c r="J419" s="55">
        <v>2019</v>
      </c>
      <c r="K419" s="106">
        <v>2019</v>
      </c>
      <c r="L419" s="57">
        <v>123</v>
      </c>
      <c r="M419" s="58" t="s">
        <v>62</v>
      </c>
      <c r="N419" s="57">
        <v>9</v>
      </c>
      <c r="O419" s="65">
        <v>0</v>
      </c>
      <c r="P419" s="66">
        <v>1</v>
      </c>
    </row>
    <row r="420" spans="1:16" ht="15.75" x14ac:dyDescent="0.25">
      <c r="A420" s="63" t="s">
        <v>251</v>
      </c>
      <c r="B420" s="115" t="s">
        <v>57</v>
      </c>
      <c r="C420" s="116" t="s">
        <v>58</v>
      </c>
      <c r="D420" s="103">
        <v>0</v>
      </c>
      <c r="E420" s="115" t="s">
        <v>63</v>
      </c>
      <c r="F420" s="117" t="s">
        <v>381</v>
      </c>
      <c r="G420" s="115" t="s">
        <v>494</v>
      </c>
      <c r="H420" s="118" t="s">
        <v>14</v>
      </c>
      <c r="I420" s="62">
        <v>2160</v>
      </c>
      <c r="J420" s="55">
        <v>2019</v>
      </c>
      <c r="K420" s="106">
        <v>2019</v>
      </c>
      <c r="L420" s="57">
        <v>8</v>
      </c>
      <c r="M420" s="58" t="s">
        <v>62</v>
      </c>
      <c r="N420" s="57">
        <v>9</v>
      </c>
      <c r="O420" s="65">
        <v>0</v>
      </c>
      <c r="P420" s="66">
        <v>1</v>
      </c>
    </row>
    <row r="421" spans="1:16" ht="15.75" x14ac:dyDescent="0.25">
      <c r="A421" s="63" t="s">
        <v>251</v>
      </c>
      <c r="B421" s="115" t="s">
        <v>57</v>
      </c>
      <c r="C421" s="116" t="s">
        <v>58</v>
      </c>
      <c r="D421" s="103">
        <v>0</v>
      </c>
      <c r="E421" s="115" t="s">
        <v>63</v>
      </c>
      <c r="F421" s="117" t="s">
        <v>381</v>
      </c>
      <c r="G421" s="115" t="s">
        <v>493</v>
      </c>
      <c r="H421" s="118" t="s">
        <v>14</v>
      </c>
      <c r="I421" s="62">
        <v>92460</v>
      </c>
      <c r="J421" s="55">
        <v>2019</v>
      </c>
      <c r="K421" s="106">
        <v>2019</v>
      </c>
      <c r="L421" s="57">
        <v>339</v>
      </c>
      <c r="M421" s="58" t="s">
        <v>62</v>
      </c>
      <c r="N421" s="57">
        <v>9</v>
      </c>
      <c r="O421" s="65">
        <v>0</v>
      </c>
      <c r="P421" s="66">
        <v>1</v>
      </c>
    </row>
    <row r="422" spans="1:16" ht="15.75" x14ac:dyDescent="0.25">
      <c r="A422" s="63" t="s">
        <v>251</v>
      </c>
      <c r="B422" s="115" t="s">
        <v>66</v>
      </c>
      <c r="C422" s="116" t="s">
        <v>58</v>
      </c>
      <c r="D422" s="103">
        <v>0</v>
      </c>
      <c r="E422" s="115" t="s">
        <v>67</v>
      </c>
      <c r="F422" s="117" t="s">
        <v>371</v>
      </c>
      <c r="G422" s="115" t="s">
        <v>495</v>
      </c>
      <c r="H422" s="118" t="s">
        <v>14</v>
      </c>
      <c r="I422" s="62">
        <v>400</v>
      </c>
      <c r="J422" s="55">
        <v>2019</v>
      </c>
      <c r="K422" s="106">
        <v>2019</v>
      </c>
      <c r="L422" s="57">
        <v>1</v>
      </c>
      <c r="M422" s="58" t="s">
        <v>62</v>
      </c>
      <c r="N422" s="57">
        <v>9</v>
      </c>
      <c r="O422" s="65">
        <v>0</v>
      </c>
      <c r="P422" s="66">
        <v>1</v>
      </c>
    </row>
    <row r="423" spans="1:16" ht="15.75" x14ac:dyDescent="0.25">
      <c r="A423" s="63" t="s">
        <v>251</v>
      </c>
      <c r="B423" s="115" t="s">
        <v>66</v>
      </c>
      <c r="C423" s="116" t="s">
        <v>58</v>
      </c>
      <c r="D423" s="103">
        <v>0</v>
      </c>
      <c r="E423" s="115" t="s">
        <v>67</v>
      </c>
      <c r="F423" s="117" t="s">
        <v>371</v>
      </c>
      <c r="G423" s="115" t="s">
        <v>496</v>
      </c>
      <c r="H423" s="118" t="s">
        <v>14</v>
      </c>
      <c r="I423" s="62">
        <v>320600</v>
      </c>
      <c r="J423" s="55">
        <v>2019</v>
      </c>
      <c r="K423" s="106">
        <v>2019</v>
      </c>
      <c r="L423" s="57">
        <v>795</v>
      </c>
      <c r="M423" s="58" t="s">
        <v>62</v>
      </c>
      <c r="N423" s="57">
        <v>9</v>
      </c>
      <c r="O423" s="65">
        <v>0</v>
      </c>
      <c r="P423" s="66">
        <v>1</v>
      </c>
    </row>
    <row r="424" spans="1:16" ht="15.75" x14ac:dyDescent="0.25">
      <c r="A424" s="63" t="s">
        <v>251</v>
      </c>
      <c r="B424" s="115" t="s">
        <v>66</v>
      </c>
      <c r="C424" s="116" t="s">
        <v>58</v>
      </c>
      <c r="D424" s="103">
        <v>0</v>
      </c>
      <c r="E424" s="115" t="s">
        <v>67</v>
      </c>
      <c r="F424" s="117" t="s">
        <v>371</v>
      </c>
      <c r="G424" s="115" t="s">
        <v>497</v>
      </c>
      <c r="H424" s="118" t="s">
        <v>14</v>
      </c>
      <c r="I424" s="62">
        <v>7600</v>
      </c>
      <c r="J424" s="55">
        <v>2019</v>
      </c>
      <c r="K424" s="106">
        <v>2019</v>
      </c>
      <c r="L424" s="57">
        <v>19</v>
      </c>
      <c r="M424" s="58" t="s">
        <v>62</v>
      </c>
      <c r="N424" s="57">
        <v>9</v>
      </c>
      <c r="O424" s="65">
        <v>0</v>
      </c>
      <c r="P424" s="66">
        <v>1</v>
      </c>
    </row>
    <row r="425" spans="1:16" ht="15.75" x14ac:dyDescent="0.25">
      <c r="A425" s="63" t="s">
        <v>251</v>
      </c>
      <c r="B425" s="115" t="s">
        <v>66</v>
      </c>
      <c r="C425" s="116" t="s">
        <v>58</v>
      </c>
      <c r="D425" s="103">
        <v>0</v>
      </c>
      <c r="E425" s="115" t="s">
        <v>73</v>
      </c>
      <c r="F425" s="117" t="s">
        <v>371</v>
      </c>
      <c r="G425" s="115" t="s">
        <v>495</v>
      </c>
      <c r="H425" s="118" t="s">
        <v>14</v>
      </c>
      <c r="I425" s="62">
        <f>800-400</f>
        <v>400</v>
      </c>
      <c r="J425" s="55">
        <v>2019</v>
      </c>
      <c r="K425" s="106">
        <v>2019</v>
      </c>
      <c r="L425" s="57">
        <v>1</v>
      </c>
      <c r="M425" s="58" t="s">
        <v>62</v>
      </c>
      <c r="N425" s="57">
        <v>9</v>
      </c>
      <c r="O425" s="65">
        <v>0</v>
      </c>
      <c r="P425" s="66">
        <v>1</v>
      </c>
    </row>
    <row r="426" spans="1:16" ht="15.75" x14ac:dyDescent="0.25">
      <c r="A426" s="63" t="s">
        <v>251</v>
      </c>
      <c r="B426" s="115" t="s">
        <v>66</v>
      </c>
      <c r="C426" s="116" t="s">
        <v>58</v>
      </c>
      <c r="D426" s="103">
        <v>0</v>
      </c>
      <c r="E426" s="115" t="s">
        <v>73</v>
      </c>
      <c r="F426" s="117" t="s">
        <v>371</v>
      </c>
      <c r="G426" s="115" t="s">
        <v>496</v>
      </c>
      <c r="H426" s="118" t="s">
        <v>14</v>
      </c>
      <c r="I426" s="62">
        <v>121000</v>
      </c>
      <c r="J426" s="55">
        <v>2019</v>
      </c>
      <c r="K426" s="106">
        <v>2019</v>
      </c>
      <c r="L426" s="57">
        <v>303</v>
      </c>
      <c r="M426" s="58" t="s">
        <v>62</v>
      </c>
      <c r="N426" s="57">
        <v>9</v>
      </c>
      <c r="O426" s="65">
        <v>0</v>
      </c>
      <c r="P426" s="66">
        <v>1</v>
      </c>
    </row>
    <row r="427" spans="1:16" ht="15.75" x14ac:dyDescent="0.25">
      <c r="A427" s="63" t="s">
        <v>251</v>
      </c>
      <c r="B427" s="115" t="s">
        <v>66</v>
      </c>
      <c r="C427" s="116" t="s">
        <v>58</v>
      </c>
      <c r="D427" s="103">
        <v>0</v>
      </c>
      <c r="E427" s="115" t="s">
        <v>59</v>
      </c>
      <c r="F427" s="117" t="s">
        <v>371</v>
      </c>
      <c r="G427" s="115" t="s">
        <v>496</v>
      </c>
      <c r="H427" s="118" t="s">
        <v>14</v>
      </c>
      <c r="I427" s="62">
        <v>28400</v>
      </c>
      <c r="J427" s="55">
        <v>2019</v>
      </c>
      <c r="K427" s="106">
        <v>2019</v>
      </c>
      <c r="L427" s="57">
        <v>71</v>
      </c>
      <c r="M427" s="58" t="s">
        <v>62</v>
      </c>
      <c r="N427" s="57">
        <v>9</v>
      </c>
      <c r="O427" s="65">
        <v>0</v>
      </c>
      <c r="P427" s="66">
        <v>1</v>
      </c>
    </row>
    <row r="428" spans="1:16" ht="15.75" x14ac:dyDescent="0.25">
      <c r="A428" s="63" t="s">
        <v>251</v>
      </c>
      <c r="B428" s="115" t="s">
        <v>66</v>
      </c>
      <c r="C428" s="116" t="s">
        <v>58</v>
      </c>
      <c r="D428" s="103">
        <v>0</v>
      </c>
      <c r="E428" s="115" t="s">
        <v>63</v>
      </c>
      <c r="F428" s="117" t="s">
        <v>371</v>
      </c>
      <c r="G428" s="115" t="s">
        <v>495</v>
      </c>
      <c r="H428" s="118" t="s">
        <v>14</v>
      </c>
      <c r="I428" s="62">
        <v>2400</v>
      </c>
      <c r="J428" s="55">
        <v>2019</v>
      </c>
      <c r="K428" s="106">
        <v>2019</v>
      </c>
      <c r="L428" s="57">
        <v>6</v>
      </c>
      <c r="M428" s="58" t="s">
        <v>62</v>
      </c>
      <c r="N428" s="57">
        <v>9</v>
      </c>
      <c r="O428" s="65">
        <v>0</v>
      </c>
      <c r="P428" s="66">
        <v>1</v>
      </c>
    </row>
    <row r="429" spans="1:16" ht="15.75" x14ac:dyDescent="0.25">
      <c r="A429" s="63" t="s">
        <v>251</v>
      </c>
      <c r="B429" s="115" t="s">
        <v>66</v>
      </c>
      <c r="C429" s="116" t="s">
        <v>58</v>
      </c>
      <c r="D429" s="103">
        <v>0</v>
      </c>
      <c r="E429" s="115" t="s">
        <v>63</v>
      </c>
      <c r="F429" s="117" t="s">
        <v>371</v>
      </c>
      <c r="G429" s="115" t="s">
        <v>496</v>
      </c>
      <c r="H429" s="118" t="s">
        <v>14</v>
      </c>
      <c r="I429" s="62">
        <f>104600-400</f>
        <v>104200</v>
      </c>
      <c r="J429" s="55">
        <v>2019</v>
      </c>
      <c r="K429" s="106">
        <v>2019</v>
      </c>
      <c r="L429" s="57">
        <v>261</v>
      </c>
      <c r="M429" s="58" t="s">
        <v>62</v>
      </c>
      <c r="N429" s="57">
        <v>9</v>
      </c>
      <c r="O429" s="65">
        <v>0</v>
      </c>
      <c r="P429" s="66">
        <v>1</v>
      </c>
    </row>
    <row r="430" spans="1:16" ht="15.75" x14ac:dyDescent="0.25">
      <c r="A430" s="63" t="s">
        <v>251</v>
      </c>
      <c r="B430" s="115" t="s">
        <v>126</v>
      </c>
      <c r="C430" s="116" t="s">
        <v>58</v>
      </c>
      <c r="D430" s="103">
        <v>0</v>
      </c>
      <c r="E430" s="115" t="s">
        <v>67</v>
      </c>
      <c r="F430" s="117" t="s">
        <v>396</v>
      </c>
      <c r="G430" s="115" t="s">
        <v>498</v>
      </c>
      <c r="H430" s="118" t="s">
        <v>14</v>
      </c>
      <c r="I430" s="62">
        <v>2600</v>
      </c>
      <c r="J430" s="55">
        <v>2019</v>
      </c>
      <c r="K430" s="106">
        <v>2019</v>
      </c>
      <c r="L430" s="57">
        <v>13</v>
      </c>
      <c r="M430" s="58" t="s">
        <v>62</v>
      </c>
      <c r="N430" s="57">
        <v>9</v>
      </c>
      <c r="O430" s="65">
        <v>0</v>
      </c>
      <c r="P430" s="66">
        <v>1</v>
      </c>
    </row>
    <row r="431" spans="1:16" ht="15.75" x14ac:dyDescent="0.25">
      <c r="A431" s="63" t="s">
        <v>251</v>
      </c>
      <c r="B431" s="115" t="s">
        <v>126</v>
      </c>
      <c r="C431" s="116" t="s">
        <v>58</v>
      </c>
      <c r="D431" s="103">
        <v>0</v>
      </c>
      <c r="E431" s="115" t="s">
        <v>73</v>
      </c>
      <c r="F431" s="117" t="s">
        <v>396</v>
      </c>
      <c r="G431" s="115" t="s">
        <v>498</v>
      </c>
      <c r="H431" s="118" t="s">
        <v>14</v>
      </c>
      <c r="I431" s="62">
        <v>2200</v>
      </c>
      <c r="J431" s="55">
        <v>2019</v>
      </c>
      <c r="K431" s="106">
        <v>2019</v>
      </c>
      <c r="L431" s="57">
        <v>11</v>
      </c>
      <c r="M431" s="58" t="s">
        <v>62</v>
      </c>
      <c r="N431" s="57">
        <v>9</v>
      </c>
      <c r="O431" s="65">
        <v>0</v>
      </c>
      <c r="P431" s="66">
        <v>1</v>
      </c>
    </row>
    <row r="432" spans="1:16" ht="15.75" x14ac:dyDescent="0.25">
      <c r="A432" s="63" t="s">
        <v>251</v>
      </c>
      <c r="B432" s="115" t="s">
        <v>126</v>
      </c>
      <c r="C432" s="116" t="s">
        <v>58</v>
      </c>
      <c r="D432" s="103">
        <v>0</v>
      </c>
      <c r="E432" s="115" t="s">
        <v>63</v>
      </c>
      <c r="F432" s="117" t="s">
        <v>396</v>
      </c>
      <c r="G432" s="115" t="s">
        <v>498</v>
      </c>
      <c r="H432" s="118" t="s">
        <v>14</v>
      </c>
      <c r="I432" s="62">
        <v>600</v>
      </c>
      <c r="J432" s="55">
        <v>2019</v>
      </c>
      <c r="K432" s="106">
        <v>2019</v>
      </c>
      <c r="L432" s="57">
        <v>3</v>
      </c>
      <c r="M432" s="58" t="s">
        <v>62</v>
      </c>
      <c r="N432" s="57">
        <v>9</v>
      </c>
      <c r="O432" s="65">
        <v>0</v>
      </c>
      <c r="P432" s="66">
        <v>1</v>
      </c>
    </row>
    <row r="433" spans="1:16" ht="15.75" x14ac:dyDescent="0.25">
      <c r="A433" s="63" t="s">
        <v>251</v>
      </c>
      <c r="B433" s="115" t="s">
        <v>126</v>
      </c>
      <c r="C433" s="116" t="s">
        <v>58</v>
      </c>
      <c r="D433" s="103">
        <v>0</v>
      </c>
      <c r="E433" s="115" t="s">
        <v>59</v>
      </c>
      <c r="F433" s="117" t="s">
        <v>396</v>
      </c>
      <c r="G433" s="115" t="s">
        <v>498</v>
      </c>
      <c r="H433" s="118" t="s">
        <v>14</v>
      </c>
      <c r="I433" s="62">
        <v>600</v>
      </c>
      <c r="J433" s="55">
        <v>2019</v>
      </c>
      <c r="K433" s="106">
        <v>2019</v>
      </c>
      <c r="L433" s="57">
        <v>3</v>
      </c>
      <c r="M433" s="58" t="s">
        <v>62</v>
      </c>
      <c r="N433" s="57">
        <v>9</v>
      </c>
      <c r="O433" s="65">
        <v>0</v>
      </c>
      <c r="P433" s="66">
        <v>1</v>
      </c>
    </row>
    <row r="434" spans="1:16" ht="15.75" x14ac:dyDescent="0.25">
      <c r="A434" s="63" t="s">
        <v>251</v>
      </c>
      <c r="B434" s="115" t="s">
        <v>197</v>
      </c>
      <c r="C434" s="116" t="s">
        <v>58</v>
      </c>
      <c r="D434" s="103">
        <v>0</v>
      </c>
      <c r="E434" s="115" t="s">
        <v>67</v>
      </c>
      <c r="F434" s="117" t="s">
        <v>465</v>
      </c>
      <c r="G434" s="115" t="s">
        <v>499</v>
      </c>
      <c r="H434" s="105" t="s">
        <v>200</v>
      </c>
      <c r="I434" s="62">
        <v>1200</v>
      </c>
      <c r="J434" s="55">
        <v>2019</v>
      </c>
      <c r="K434" s="106">
        <v>2019</v>
      </c>
      <c r="L434" s="57">
        <v>3</v>
      </c>
      <c r="M434" s="58" t="s">
        <v>62</v>
      </c>
      <c r="N434" s="57">
        <v>9</v>
      </c>
      <c r="O434" s="65">
        <v>0</v>
      </c>
      <c r="P434" s="66">
        <v>1</v>
      </c>
    </row>
    <row r="435" spans="1:16" ht="15.75" x14ac:dyDescent="0.25">
      <c r="A435" s="63" t="s">
        <v>251</v>
      </c>
      <c r="B435" s="115" t="s">
        <v>197</v>
      </c>
      <c r="C435" s="116" t="s">
        <v>58</v>
      </c>
      <c r="D435" s="103">
        <v>0</v>
      </c>
      <c r="E435" s="115" t="s">
        <v>73</v>
      </c>
      <c r="F435" s="117" t="s">
        <v>465</v>
      </c>
      <c r="G435" s="115" t="s">
        <v>499</v>
      </c>
      <c r="H435" s="105" t="s">
        <v>200</v>
      </c>
      <c r="I435" s="62">
        <v>800</v>
      </c>
      <c r="J435" s="55">
        <v>2019</v>
      </c>
      <c r="K435" s="106">
        <v>2019</v>
      </c>
      <c r="L435" s="57">
        <v>2</v>
      </c>
      <c r="M435" s="58" t="s">
        <v>62</v>
      </c>
      <c r="N435" s="57">
        <v>9</v>
      </c>
      <c r="O435" s="65">
        <v>0</v>
      </c>
      <c r="P435" s="66">
        <v>1</v>
      </c>
    </row>
    <row r="436" spans="1:16" ht="15.75" x14ac:dyDescent="0.25">
      <c r="A436" s="63" t="s">
        <v>251</v>
      </c>
      <c r="B436" s="115" t="s">
        <v>197</v>
      </c>
      <c r="C436" s="116" t="s">
        <v>58</v>
      </c>
      <c r="D436" s="103">
        <v>0</v>
      </c>
      <c r="E436" s="115" t="s">
        <v>59</v>
      </c>
      <c r="F436" s="117" t="s">
        <v>465</v>
      </c>
      <c r="G436" s="115" t="s">
        <v>499</v>
      </c>
      <c r="H436" s="105" t="s">
        <v>200</v>
      </c>
      <c r="I436" s="62">
        <v>400</v>
      </c>
      <c r="J436" s="55">
        <v>2019</v>
      </c>
      <c r="K436" s="106">
        <v>2019</v>
      </c>
      <c r="L436" s="57">
        <v>1</v>
      </c>
      <c r="M436" s="58" t="s">
        <v>62</v>
      </c>
      <c r="N436" s="57">
        <v>9</v>
      </c>
      <c r="O436" s="65">
        <v>0</v>
      </c>
      <c r="P436" s="66">
        <v>1</v>
      </c>
    </row>
    <row r="437" spans="1:16" ht="15.75" x14ac:dyDescent="0.25">
      <c r="A437" s="63" t="s">
        <v>251</v>
      </c>
      <c r="B437" s="115" t="s">
        <v>122</v>
      </c>
      <c r="C437" s="116" t="s">
        <v>58</v>
      </c>
      <c r="D437" s="103">
        <v>0</v>
      </c>
      <c r="E437" s="115" t="s">
        <v>67</v>
      </c>
      <c r="F437" s="117" t="s">
        <v>451</v>
      </c>
      <c r="G437" s="115" t="s">
        <v>500</v>
      </c>
      <c r="H437" s="118" t="s">
        <v>14</v>
      </c>
      <c r="I437" s="62">
        <v>22220</v>
      </c>
      <c r="J437" s="55">
        <v>2019</v>
      </c>
      <c r="K437" s="106">
        <v>2019</v>
      </c>
      <c r="L437" s="57">
        <v>101</v>
      </c>
      <c r="M437" s="58" t="s">
        <v>62</v>
      </c>
      <c r="N437" s="57">
        <v>9</v>
      </c>
      <c r="O437" s="65">
        <v>0</v>
      </c>
      <c r="P437" s="66">
        <v>1</v>
      </c>
    </row>
    <row r="438" spans="1:16" ht="15.75" x14ac:dyDescent="0.25">
      <c r="A438" s="63" t="s">
        <v>251</v>
      </c>
      <c r="B438" s="115" t="s">
        <v>122</v>
      </c>
      <c r="C438" s="116" t="s">
        <v>58</v>
      </c>
      <c r="D438" s="103">
        <v>0</v>
      </c>
      <c r="E438" s="115" t="s">
        <v>67</v>
      </c>
      <c r="F438" s="117" t="s">
        <v>451</v>
      </c>
      <c r="G438" s="115" t="s">
        <v>501</v>
      </c>
      <c r="H438" s="118" t="s">
        <v>14</v>
      </c>
      <c r="I438" s="62">
        <v>0</v>
      </c>
      <c r="J438" s="55">
        <v>2019</v>
      </c>
      <c r="K438" s="106">
        <v>2019</v>
      </c>
      <c r="L438" s="57">
        <v>0</v>
      </c>
      <c r="M438" s="58" t="s">
        <v>62</v>
      </c>
      <c r="N438" s="57">
        <v>9</v>
      </c>
      <c r="O438" s="65">
        <v>0</v>
      </c>
      <c r="P438" s="66">
        <v>1</v>
      </c>
    </row>
    <row r="439" spans="1:16" ht="15.75" x14ac:dyDescent="0.25">
      <c r="A439" s="63" t="s">
        <v>251</v>
      </c>
      <c r="B439" s="115" t="s">
        <v>122</v>
      </c>
      <c r="C439" s="116" t="s">
        <v>58</v>
      </c>
      <c r="D439" s="103">
        <v>0</v>
      </c>
      <c r="E439" s="115" t="s">
        <v>63</v>
      </c>
      <c r="F439" s="117" t="s">
        <v>451</v>
      </c>
      <c r="G439" s="115" t="s">
        <v>500</v>
      </c>
      <c r="H439" s="118" t="s">
        <v>14</v>
      </c>
      <c r="I439" s="62">
        <v>220</v>
      </c>
      <c r="J439" s="55">
        <v>2019</v>
      </c>
      <c r="K439" s="106">
        <v>2019</v>
      </c>
      <c r="L439" s="57">
        <v>1</v>
      </c>
      <c r="M439" s="58" t="s">
        <v>62</v>
      </c>
      <c r="N439" s="57">
        <v>9</v>
      </c>
      <c r="O439" s="65">
        <v>0</v>
      </c>
      <c r="P439" s="66">
        <v>1</v>
      </c>
    </row>
    <row r="440" spans="1:16" ht="15.75" x14ac:dyDescent="0.25">
      <c r="A440" s="63" t="s">
        <v>251</v>
      </c>
      <c r="B440" s="115" t="s">
        <v>122</v>
      </c>
      <c r="C440" s="116" t="s">
        <v>58</v>
      </c>
      <c r="D440" s="103">
        <v>0</v>
      </c>
      <c r="E440" s="115" t="s">
        <v>59</v>
      </c>
      <c r="F440" s="117" t="s">
        <v>451</v>
      </c>
      <c r="G440" s="115" t="s">
        <v>500</v>
      </c>
      <c r="H440" s="118" t="s">
        <v>14</v>
      </c>
      <c r="I440" s="62">
        <v>220</v>
      </c>
      <c r="J440" s="55">
        <v>2019</v>
      </c>
      <c r="K440" s="106">
        <v>2019</v>
      </c>
      <c r="L440" s="57">
        <v>1</v>
      </c>
      <c r="M440" s="58" t="s">
        <v>62</v>
      </c>
      <c r="N440" s="57">
        <v>9</v>
      </c>
      <c r="O440" s="65">
        <v>0</v>
      </c>
      <c r="P440" s="66">
        <v>1</v>
      </c>
    </row>
    <row r="441" spans="1:16" ht="15.75" x14ac:dyDescent="0.25">
      <c r="A441" s="63" t="s">
        <v>251</v>
      </c>
      <c r="B441" s="115" t="s">
        <v>81</v>
      </c>
      <c r="C441" s="116" t="s">
        <v>58</v>
      </c>
      <c r="D441" s="103">
        <v>0</v>
      </c>
      <c r="E441" s="115" t="s">
        <v>73</v>
      </c>
      <c r="F441" s="117" t="s">
        <v>413</v>
      </c>
      <c r="G441" s="115" t="s">
        <v>502</v>
      </c>
      <c r="H441" s="118" t="s">
        <v>14</v>
      </c>
      <c r="I441" s="62">
        <v>24010</v>
      </c>
      <c r="J441" s="55">
        <v>2019</v>
      </c>
      <c r="K441" s="106">
        <v>2019</v>
      </c>
      <c r="L441" s="57">
        <v>343</v>
      </c>
      <c r="M441" s="58" t="s">
        <v>62</v>
      </c>
      <c r="N441" s="57">
        <v>9</v>
      </c>
      <c r="O441" s="65">
        <v>0</v>
      </c>
      <c r="P441" s="66">
        <v>1</v>
      </c>
    </row>
    <row r="442" spans="1:16" ht="15.75" x14ac:dyDescent="0.25">
      <c r="A442" s="63" t="s">
        <v>251</v>
      </c>
      <c r="B442" s="115" t="s">
        <v>81</v>
      </c>
      <c r="C442" s="116" t="s">
        <v>58</v>
      </c>
      <c r="D442" s="103">
        <v>0</v>
      </c>
      <c r="E442" s="115" t="s">
        <v>73</v>
      </c>
      <c r="F442" s="117" t="s">
        <v>413</v>
      </c>
      <c r="G442" s="115" t="s">
        <v>503</v>
      </c>
      <c r="H442" s="118" t="s">
        <v>14</v>
      </c>
      <c r="I442" s="62">
        <f>350-70</f>
        <v>280</v>
      </c>
      <c r="J442" s="55">
        <v>2019</v>
      </c>
      <c r="K442" s="106">
        <v>2019</v>
      </c>
      <c r="L442" s="57">
        <v>4</v>
      </c>
      <c r="M442" s="58" t="s">
        <v>62</v>
      </c>
      <c r="N442" s="57">
        <v>9</v>
      </c>
      <c r="O442" s="65">
        <v>0</v>
      </c>
      <c r="P442" s="66">
        <v>1</v>
      </c>
    </row>
    <row r="443" spans="1:16" ht="15.75" x14ac:dyDescent="0.25">
      <c r="A443" s="63" t="s">
        <v>251</v>
      </c>
      <c r="B443" s="115" t="s">
        <v>489</v>
      </c>
      <c r="C443" s="116" t="s">
        <v>58</v>
      </c>
      <c r="D443" s="103">
        <v>0</v>
      </c>
      <c r="E443" s="115" t="s">
        <v>67</v>
      </c>
      <c r="F443" s="125" t="s">
        <v>62</v>
      </c>
      <c r="G443" s="115" t="s">
        <v>504</v>
      </c>
      <c r="H443" s="118" t="s">
        <v>491</v>
      </c>
      <c r="I443" s="62">
        <v>19700</v>
      </c>
      <c r="J443" s="55">
        <v>2019</v>
      </c>
      <c r="K443" s="106">
        <v>2019</v>
      </c>
      <c r="L443" s="57">
        <v>43</v>
      </c>
      <c r="M443" s="58" t="s">
        <v>62</v>
      </c>
      <c r="N443" s="57">
        <v>9</v>
      </c>
      <c r="O443" s="65">
        <v>0</v>
      </c>
      <c r="P443" s="66">
        <v>1</v>
      </c>
    </row>
    <row r="444" spans="1:16" ht="15.75" x14ac:dyDescent="0.25">
      <c r="A444" s="63" t="s">
        <v>279</v>
      </c>
      <c r="B444" s="115" t="s">
        <v>87</v>
      </c>
      <c r="C444" s="116" t="s">
        <v>58</v>
      </c>
      <c r="D444" s="103">
        <v>0</v>
      </c>
      <c r="E444" s="115" t="s">
        <v>67</v>
      </c>
      <c r="F444" s="122" t="s">
        <v>505</v>
      </c>
      <c r="G444" s="115" t="s">
        <v>506</v>
      </c>
      <c r="H444" s="118" t="s">
        <v>14</v>
      </c>
      <c r="I444" s="62">
        <v>3732</v>
      </c>
      <c r="J444" s="55">
        <v>2019</v>
      </c>
      <c r="K444" s="106">
        <v>2019</v>
      </c>
      <c r="L444" s="57">
        <v>6</v>
      </c>
      <c r="M444" s="58" t="s">
        <v>62</v>
      </c>
      <c r="N444" s="57">
        <v>10</v>
      </c>
      <c r="O444" s="65">
        <v>1812</v>
      </c>
      <c r="P444" s="66">
        <v>1</v>
      </c>
    </row>
    <row r="445" spans="1:16" ht="15.75" x14ac:dyDescent="0.25">
      <c r="A445" s="63" t="s">
        <v>279</v>
      </c>
      <c r="B445" s="115" t="s">
        <v>57</v>
      </c>
      <c r="C445" s="116" t="s">
        <v>58</v>
      </c>
      <c r="D445" s="103">
        <v>0</v>
      </c>
      <c r="E445" s="115" t="s">
        <v>63</v>
      </c>
      <c r="F445" s="117" t="s">
        <v>381</v>
      </c>
      <c r="G445" s="115" t="s">
        <v>507</v>
      </c>
      <c r="H445" s="118" t="s">
        <v>14</v>
      </c>
      <c r="I445" s="62">
        <v>30540</v>
      </c>
      <c r="J445" s="55">
        <v>2019</v>
      </c>
      <c r="K445" s="106">
        <v>2019</v>
      </c>
      <c r="L445" s="57">
        <v>327</v>
      </c>
      <c r="M445" s="58" t="s">
        <v>62</v>
      </c>
      <c r="N445" s="57">
        <v>10</v>
      </c>
      <c r="O445" s="65">
        <v>0</v>
      </c>
      <c r="P445" s="66">
        <v>1</v>
      </c>
    </row>
    <row r="446" spans="1:16" ht="15.75" x14ac:dyDescent="0.25">
      <c r="A446" s="63" t="s">
        <v>279</v>
      </c>
      <c r="B446" s="115" t="s">
        <v>57</v>
      </c>
      <c r="C446" s="116" t="s">
        <v>58</v>
      </c>
      <c r="D446" s="103">
        <v>0</v>
      </c>
      <c r="E446" s="115" t="s">
        <v>63</v>
      </c>
      <c r="F446" s="117" t="s">
        <v>381</v>
      </c>
      <c r="G446" s="115" t="s">
        <v>508</v>
      </c>
      <c r="H446" s="118" t="s">
        <v>14</v>
      </c>
      <c r="I446" s="62">
        <v>1560</v>
      </c>
      <c r="J446" s="55">
        <v>2019</v>
      </c>
      <c r="K446" s="106">
        <v>2019</v>
      </c>
      <c r="L446" s="57">
        <v>6</v>
      </c>
      <c r="M446" s="58" t="s">
        <v>62</v>
      </c>
      <c r="N446" s="57">
        <v>10</v>
      </c>
      <c r="O446" s="65">
        <v>0</v>
      </c>
      <c r="P446" s="66">
        <v>1</v>
      </c>
    </row>
    <row r="447" spans="1:16" ht="15.75" x14ac:dyDescent="0.25">
      <c r="A447" s="63" t="s">
        <v>279</v>
      </c>
      <c r="B447" s="115" t="s">
        <v>57</v>
      </c>
      <c r="C447" s="116" t="s">
        <v>58</v>
      </c>
      <c r="D447" s="103">
        <v>0</v>
      </c>
      <c r="E447" s="115" t="s">
        <v>59</v>
      </c>
      <c r="F447" s="117" t="s">
        <v>381</v>
      </c>
      <c r="G447" s="115" t="s">
        <v>507</v>
      </c>
      <c r="H447" s="118" t="s">
        <v>14</v>
      </c>
      <c r="I447" s="62">
        <v>88980</v>
      </c>
      <c r="J447" s="55">
        <v>2019</v>
      </c>
      <c r="K447" s="106">
        <v>2019</v>
      </c>
      <c r="L447" s="57">
        <v>115</v>
      </c>
      <c r="M447" s="58" t="s">
        <v>62</v>
      </c>
      <c r="N447" s="57">
        <v>10</v>
      </c>
      <c r="O447" s="65">
        <v>0</v>
      </c>
      <c r="P447" s="66">
        <v>1</v>
      </c>
    </row>
    <row r="448" spans="1:16" ht="15.75" x14ac:dyDescent="0.25">
      <c r="A448" s="63" t="s">
        <v>279</v>
      </c>
      <c r="B448" s="115" t="s">
        <v>66</v>
      </c>
      <c r="C448" s="116" t="s">
        <v>58</v>
      </c>
      <c r="D448" s="103">
        <v>0</v>
      </c>
      <c r="E448" s="115" t="s">
        <v>67</v>
      </c>
      <c r="F448" s="117" t="s">
        <v>371</v>
      </c>
      <c r="G448" s="115" t="s">
        <v>509</v>
      </c>
      <c r="H448" s="118" t="s">
        <v>14</v>
      </c>
      <c r="I448" s="62">
        <v>7200</v>
      </c>
      <c r="J448" s="55">
        <v>2019</v>
      </c>
      <c r="K448" s="106">
        <v>2019</v>
      </c>
      <c r="L448" s="57">
        <v>18</v>
      </c>
      <c r="M448" s="58" t="s">
        <v>62</v>
      </c>
      <c r="N448" s="57">
        <v>10</v>
      </c>
      <c r="O448" s="65">
        <v>0</v>
      </c>
      <c r="P448" s="66">
        <v>1</v>
      </c>
    </row>
    <row r="449" spans="1:16" ht="15.75" x14ac:dyDescent="0.25">
      <c r="A449" s="63" t="s">
        <v>279</v>
      </c>
      <c r="B449" s="115" t="s">
        <v>66</v>
      </c>
      <c r="C449" s="116" t="s">
        <v>58</v>
      </c>
      <c r="D449" s="103">
        <v>0</v>
      </c>
      <c r="E449" s="115" t="s">
        <v>67</v>
      </c>
      <c r="F449" s="117" t="s">
        <v>371</v>
      </c>
      <c r="G449" s="115" t="s">
        <v>510</v>
      </c>
      <c r="H449" s="118" t="s">
        <v>14</v>
      </c>
      <c r="I449" s="62">
        <v>700</v>
      </c>
      <c r="J449" s="55">
        <v>2019</v>
      </c>
      <c r="K449" s="106">
        <v>2019</v>
      </c>
      <c r="L449" s="57">
        <v>2</v>
      </c>
      <c r="M449" s="58" t="s">
        <v>62</v>
      </c>
      <c r="N449" s="57">
        <v>10</v>
      </c>
      <c r="O449" s="65">
        <v>0</v>
      </c>
      <c r="P449" s="66">
        <v>1</v>
      </c>
    </row>
    <row r="450" spans="1:16" ht="15.75" x14ac:dyDescent="0.25">
      <c r="A450" s="63" t="s">
        <v>279</v>
      </c>
      <c r="B450" s="115" t="s">
        <v>66</v>
      </c>
      <c r="C450" s="116" t="s">
        <v>58</v>
      </c>
      <c r="D450" s="103">
        <v>0</v>
      </c>
      <c r="E450" s="115" t="s">
        <v>67</v>
      </c>
      <c r="F450" s="117" t="s">
        <v>371</v>
      </c>
      <c r="G450" s="115" t="s">
        <v>511</v>
      </c>
      <c r="H450" s="118" t="s">
        <v>14</v>
      </c>
      <c r="I450" s="62">
        <v>304900</v>
      </c>
      <c r="J450" s="55">
        <v>2019</v>
      </c>
      <c r="K450" s="106">
        <v>2019</v>
      </c>
      <c r="L450" s="57">
        <v>760</v>
      </c>
      <c r="M450" s="58" t="s">
        <v>62</v>
      </c>
      <c r="N450" s="57">
        <v>10</v>
      </c>
      <c r="O450" s="65">
        <v>0</v>
      </c>
      <c r="P450" s="66">
        <v>1</v>
      </c>
    </row>
    <row r="451" spans="1:16" ht="15.75" x14ac:dyDescent="0.25">
      <c r="A451" s="63" t="s">
        <v>279</v>
      </c>
      <c r="B451" s="115" t="s">
        <v>66</v>
      </c>
      <c r="C451" s="116" t="s">
        <v>58</v>
      </c>
      <c r="D451" s="103">
        <v>0</v>
      </c>
      <c r="E451" s="115" t="s">
        <v>73</v>
      </c>
      <c r="F451" s="117" t="s">
        <v>371</v>
      </c>
      <c r="G451" s="115" t="s">
        <v>511</v>
      </c>
      <c r="H451" s="118" t="s">
        <v>14</v>
      </c>
      <c r="I451" s="62">
        <v>113900</v>
      </c>
      <c r="J451" s="55">
        <v>2019</v>
      </c>
      <c r="K451" s="106">
        <v>2019</v>
      </c>
      <c r="L451" s="57">
        <v>285</v>
      </c>
      <c r="M451" s="58" t="s">
        <v>62</v>
      </c>
      <c r="N451" s="57">
        <v>10</v>
      </c>
      <c r="O451" s="65">
        <v>0</v>
      </c>
      <c r="P451" s="66">
        <v>1</v>
      </c>
    </row>
    <row r="452" spans="1:16" ht="15.75" x14ac:dyDescent="0.25">
      <c r="A452" s="63" t="s">
        <v>279</v>
      </c>
      <c r="B452" s="115" t="s">
        <v>66</v>
      </c>
      <c r="C452" s="116" t="s">
        <v>58</v>
      </c>
      <c r="D452" s="103">
        <v>0</v>
      </c>
      <c r="E452" s="115" t="s">
        <v>59</v>
      </c>
      <c r="F452" s="117" t="s">
        <v>371</v>
      </c>
      <c r="G452" s="115" t="s">
        <v>511</v>
      </c>
      <c r="H452" s="118" t="s">
        <v>14</v>
      </c>
      <c r="I452" s="62">
        <v>27200</v>
      </c>
      <c r="J452" s="55">
        <v>2019</v>
      </c>
      <c r="K452" s="106">
        <v>2019</v>
      </c>
      <c r="L452" s="57">
        <v>68</v>
      </c>
      <c r="M452" s="58" t="s">
        <v>62</v>
      </c>
      <c r="N452" s="57">
        <v>10</v>
      </c>
      <c r="O452" s="65">
        <v>0</v>
      </c>
      <c r="P452" s="66">
        <v>1</v>
      </c>
    </row>
    <row r="453" spans="1:16" ht="15.75" x14ac:dyDescent="0.25">
      <c r="A453" s="63" t="s">
        <v>279</v>
      </c>
      <c r="B453" s="115" t="s">
        <v>66</v>
      </c>
      <c r="C453" s="116" t="s">
        <v>58</v>
      </c>
      <c r="D453" s="103">
        <v>0</v>
      </c>
      <c r="E453" s="115" t="s">
        <v>63</v>
      </c>
      <c r="F453" s="117" t="s">
        <v>371</v>
      </c>
      <c r="G453" s="115" t="s">
        <v>510</v>
      </c>
      <c r="H453" s="118" t="s">
        <v>14</v>
      </c>
      <c r="I453" s="62">
        <v>1600</v>
      </c>
      <c r="J453" s="55">
        <v>2019</v>
      </c>
      <c r="K453" s="106">
        <v>2019</v>
      </c>
      <c r="L453" s="57">
        <v>4</v>
      </c>
      <c r="M453" s="58" t="s">
        <v>62</v>
      </c>
      <c r="N453" s="57">
        <v>10</v>
      </c>
      <c r="O453" s="65">
        <v>0</v>
      </c>
      <c r="P453" s="66">
        <v>1</v>
      </c>
    </row>
    <row r="454" spans="1:16" ht="15.75" x14ac:dyDescent="0.25">
      <c r="A454" s="63" t="s">
        <v>279</v>
      </c>
      <c r="B454" s="115" t="s">
        <v>66</v>
      </c>
      <c r="C454" s="116" t="s">
        <v>58</v>
      </c>
      <c r="D454" s="103">
        <v>0</v>
      </c>
      <c r="E454" s="115" t="s">
        <v>63</v>
      </c>
      <c r="F454" s="117" t="s">
        <v>371</v>
      </c>
      <c r="G454" s="115" t="s">
        <v>511</v>
      </c>
      <c r="H454" s="118" t="s">
        <v>14</v>
      </c>
      <c r="I454" s="62">
        <v>100600</v>
      </c>
      <c r="J454" s="55">
        <v>2019</v>
      </c>
      <c r="K454" s="106">
        <v>2019</v>
      </c>
      <c r="L454" s="57">
        <v>252</v>
      </c>
      <c r="M454" s="58" t="s">
        <v>62</v>
      </c>
      <c r="N454" s="57">
        <v>10</v>
      </c>
      <c r="O454" s="65">
        <v>0</v>
      </c>
      <c r="P454" s="66">
        <v>1</v>
      </c>
    </row>
    <row r="455" spans="1:16" ht="15.75" x14ac:dyDescent="0.25">
      <c r="A455" s="63" t="s">
        <v>279</v>
      </c>
      <c r="B455" s="115" t="s">
        <v>126</v>
      </c>
      <c r="C455" s="116" t="s">
        <v>58</v>
      </c>
      <c r="D455" s="103">
        <v>0</v>
      </c>
      <c r="E455" s="115" t="s">
        <v>67</v>
      </c>
      <c r="F455" s="117" t="s">
        <v>396</v>
      </c>
      <c r="G455" s="115" t="s">
        <v>512</v>
      </c>
      <c r="H455" s="118" t="s">
        <v>14</v>
      </c>
      <c r="I455" s="62">
        <v>2000</v>
      </c>
      <c r="J455" s="55">
        <v>2019</v>
      </c>
      <c r="K455" s="106">
        <v>2019</v>
      </c>
      <c r="L455" s="57">
        <v>10</v>
      </c>
      <c r="M455" s="58" t="s">
        <v>62</v>
      </c>
      <c r="N455" s="57">
        <v>10</v>
      </c>
      <c r="O455" s="65">
        <v>0</v>
      </c>
      <c r="P455" s="66">
        <v>1</v>
      </c>
    </row>
    <row r="456" spans="1:16" ht="15.75" x14ac:dyDescent="0.25">
      <c r="A456" s="63" t="s">
        <v>279</v>
      </c>
      <c r="B456" s="115" t="s">
        <v>126</v>
      </c>
      <c r="C456" s="116" t="s">
        <v>58</v>
      </c>
      <c r="D456" s="103">
        <v>0</v>
      </c>
      <c r="E456" s="115" t="s">
        <v>73</v>
      </c>
      <c r="F456" s="117" t="s">
        <v>396</v>
      </c>
      <c r="G456" s="115" t="s">
        <v>512</v>
      </c>
      <c r="H456" s="118" t="s">
        <v>14</v>
      </c>
      <c r="I456" s="62">
        <v>1400</v>
      </c>
      <c r="J456" s="55">
        <v>2019</v>
      </c>
      <c r="K456" s="106">
        <v>2019</v>
      </c>
      <c r="L456" s="57">
        <v>7</v>
      </c>
      <c r="M456" s="58" t="s">
        <v>62</v>
      </c>
      <c r="N456" s="57">
        <v>10</v>
      </c>
      <c r="O456" s="65">
        <v>0</v>
      </c>
      <c r="P456" s="66">
        <v>1</v>
      </c>
    </row>
    <row r="457" spans="1:16" ht="15.75" x14ac:dyDescent="0.25">
      <c r="A457" s="63" t="s">
        <v>279</v>
      </c>
      <c r="B457" s="115" t="s">
        <v>126</v>
      </c>
      <c r="C457" s="116" t="s">
        <v>58</v>
      </c>
      <c r="D457" s="103">
        <v>0</v>
      </c>
      <c r="E457" s="115" t="s">
        <v>63</v>
      </c>
      <c r="F457" s="117" t="s">
        <v>396</v>
      </c>
      <c r="G457" s="115" t="s">
        <v>512</v>
      </c>
      <c r="H457" s="118" t="s">
        <v>14</v>
      </c>
      <c r="I457" s="62">
        <v>600</v>
      </c>
      <c r="J457" s="55">
        <v>2019</v>
      </c>
      <c r="K457" s="106">
        <v>2019</v>
      </c>
      <c r="L457" s="57">
        <v>3</v>
      </c>
      <c r="M457" s="58" t="s">
        <v>62</v>
      </c>
      <c r="N457" s="57">
        <v>10</v>
      </c>
      <c r="O457" s="65">
        <v>0</v>
      </c>
      <c r="P457" s="66">
        <v>1</v>
      </c>
    </row>
    <row r="458" spans="1:16" ht="15.75" x14ac:dyDescent="0.25">
      <c r="A458" s="63" t="s">
        <v>279</v>
      </c>
      <c r="B458" s="115" t="s">
        <v>126</v>
      </c>
      <c r="C458" s="116" t="s">
        <v>58</v>
      </c>
      <c r="D458" s="103">
        <v>0</v>
      </c>
      <c r="E458" s="115" t="s">
        <v>59</v>
      </c>
      <c r="F458" s="117" t="s">
        <v>396</v>
      </c>
      <c r="G458" s="115" t="s">
        <v>512</v>
      </c>
      <c r="H458" s="118" t="s">
        <v>14</v>
      </c>
      <c r="I458" s="62">
        <v>600</v>
      </c>
      <c r="J458" s="55">
        <v>2019</v>
      </c>
      <c r="K458" s="106">
        <v>2019</v>
      </c>
      <c r="L458" s="57">
        <v>3</v>
      </c>
      <c r="M458" s="58" t="s">
        <v>62</v>
      </c>
      <c r="N458" s="57">
        <v>10</v>
      </c>
      <c r="O458" s="65">
        <v>0</v>
      </c>
      <c r="P458" s="66">
        <v>1</v>
      </c>
    </row>
    <row r="459" spans="1:16" ht="15.75" x14ac:dyDescent="0.25">
      <c r="A459" s="63" t="s">
        <v>279</v>
      </c>
      <c r="B459" s="115" t="s">
        <v>197</v>
      </c>
      <c r="C459" s="116" t="s">
        <v>58</v>
      </c>
      <c r="D459" s="103">
        <v>0</v>
      </c>
      <c r="E459" s="115" t="s">
        <v>67</v>
      </c>
      <c r="F459" s="117" t="s">
        <v>465</v>
      </c>
      <c r="G459" s="115" t="s">
        <v>513</v>
      </c>
      <c r="H459" s="105" t="s">
        <v>200</v>
      </c>
      <c r="I459" s="62">
        <v>1200</v>
      </c>
      <c r="J459" s="55">
        <v>2019</v>
      </c>
      <c r="K459" s="106">
        <v>2019</v>
      </c>
      <c r="L459" s="57">
        <v>3</v>
      </c>
      <c r="M459" s="58" t="s">
        <v>62</v>
      </c>
      <c r="N459" s="57">
        <v>10</v>
      </c>
      <c r="O459" s="65">
        <v>0</v>
      </c>
      <c r="P459" s="66">
        <v>1</v>
      </c>
    </row>
    <row r="460" spans="1:16" ht="15.75" x14ac:dyDescent="0.25">
      <c r="A460" s="63" t="s">
        <v>279</v>
      </c>
      <c r="B460" s="115" t="s">
        <v>197</v>
      </c>
      <c r="C460" s="116" t="s">
        <v>58</v>
      </c>
      <c r="D460" s="103">
        <v>0</v>
      </c>
      <c r="E460" s="115" t="s">
        <v>73</v>
      </c>
      <c r="F460" s="117" t="s">
        <v>465</v>
      </c>
      <c r="G460" s="115" t="s">
        <v>513</v>
      </c>
      <c r="H460" s="105" t="s">
        <v>200</v>
      </c>
      <c r="I460" s="62">
        <v>800</v>
      </c>
      <c r="J460" s="55">
        <v>2019</v>
      </c>
      <c r="K460" s="106">
        <v>2019</v>
      </c>
      <c r="L460" s="57">
        <v>2</v>
      </c>
      <c r="M460" s="58" t="s">
        <v>62</v>
      </c>
      <c r="N460" s="57">
        <v>10</v>
      </c>
      <c r="O460" s="65">
        <v>0</v>
      </c>
      <c r="P460" s="66">
        <v>1</v>
      </c>
    </row>
    <row r="461" spans="1:16" ht="15.75" x14ac:dyDescent="0.25">
      <c r="A461" s="63" t="s">
        <v>279</v>
      </c>
      <c r="B461" s="115" t="s">
        <v>197</v>
      </c>
      <c r="C461" s="116" t="s">
        <v>58</v>
      </c>
      <c r="D461" s="103">
        <v>0</v>
      </c>
      <c r="E461" s="115" t="s">
        <v>59</v>
      </c>
      <c r="F461" s="117" t="s">
        <v>465</v>
      </c>
      <c r="G461" s="115" t="s">
        <v>513</v>
      </c>
      <c r="H461" s="105" t="s">
        <v>200</v>
      </c>
      <c r="I461" s="62">
        <v>400</v>
      </c>
      <c r="J461" s="55">
        <v>2019</v>
      </c>
      <c r="K461" s="106">
        <v>2019</v>
      </c>
      <c r="L461" s="57">
        <v>1</v>
      </c>
      <c r="M461" s="58" t="s">
        <v>62</v>
      </c>
      <c r="N461" s="57">
        <v>10</v>
      </c>
      <c r="O461" s="65">
        <v>0</v>
      </c>
      <c r="P461" s="66">
        <v>1</v>
      </c>
    </row>
    <row r="462" spans="1:16" ht="15.75" x14ac:dyDescent="0.25">
      <c r="A462" s="63" t="s">
        <v>279</v>
      </c>
      <c r="B462" s="115" t="s">
        <v>122</v>
      </c>
      <c r="C462" s="116" t="s">
        <v>58</v>
      </c>
      <c r="D462" s="103">
        <v>0</v>
      </c>
      <c r="E462" s="115" t="s">
        <v>67</v>
      </c>
      <c r="F462" s="117" t="s">
        <v>451</v>
      </c>
      <c r="G462" s="115" t="s">
        <v>514</v>
      </c>
      <c r="H462" s="118" t="s">
        <v>14</v>
      </c>
      <c r="I462" s="62">
        <v>20680</v>
      </c>
      <c r="J462" s="55">
        <v>2019</v>
      </c>
      <c r="K462" s="106">
        <v>2019</v>
      </c>
      <c r="L462" s="57">
        <v>94</v>
      </c>
      <c r="M462" s="58" t="s">
        <v>62</v>
      </c>
      <c r="N462" s="57">
        <v>10</v>
      </c>
      <c r="O462" s="65">
        <v>0</v>
      </c>
      <c r="P462" s="66">
        <v>1</v>
      </c>
    </row>
    <row r="463" spans="1:16" ht="15.75" x14ac:dyDescent="0.25">
      <c r="A463" s="63" t="s">
        <v>279</v>
      </c>
      <c r="B463" s="115" t="s">
        <v>122</v>
      </c>
      <c r="C463" s="116" t="s">
        <v>58</v>
      </c>
      <c r="D463" s="103">
        <v>0</v>
      </c>
      <c r="E463" s="115" t="s">
        <v>63</v>
      </c>
      <c r="F463" s="117" t="s">
        <v>451</v>
      </c>
      <c r="G463" s="115" t="s">
        <v>514</v>
      </c>
      <c r="H463" s="118" t="s">
        <v>14</v>
      </c>
      <c r="I463" s="62">
        <v>220</v>
      </c>
      <c r="J463" s="55">
        <v>2019</v>
      </c>
      <c r="K463" s="106">
        <v>2019</v>
      </c>
      <c r="L463" s="57">
        <v>1</v>
      </c>
      <c r="M463" s="58" t="s">
        <v>62</v>
      </c>
      <c r="N463" s="57">
        <v>10</v>
      </c>
      <c r="O463" s="65">
        <v>0</v>
      </c>
      <c r="P463" s="66">
        <v>1</v>
      </c>
    </row>
    <row r="464" spans="1:16" ht="15.75" x14ac:dyDescent="0.25">
      <c r="A464" s="63" t="s">
        <v>279</v>
      </c>
      <c r="B464" s="115" t="s">
        <v>122</v>
      </c>
      <c r="C464" s="116" t="s">
        <v>58</v>
      </c>
      <c r="D464" s="103">
        <v>0</v>
      </c>
      <c r="E464" s="115" t="s">
        <v>59</v>
      </c>
      <c r="F464" s="117" t="s">
        <v>451</v>
      </c>
      <c r="G464" s="115" t="s">
        <v>514</v>
      </c>
      <c r="H464" s="118" t="s">
        <v>14</v>
      </c>
      <c r="I464" s="62">
        <v>220</v>
      </c>
      <c r="J464" s="55">
        <v>2019</v>
      </c>
      <c r="K464" s="106">
        <v>2019</v>
      </c>
      <c r="L464" s="57">
        <v>1</v>
      </c>
      <c r="M464" s="58" t="s">
        <v>62</v>
      </c>
      <c r="N464" s="57">
        <v>10</v>
      </c>
      <c r="O464" s="65">
        <v>0</v>
      </c>
      <c r="P464" s="66">
        <v>1</v>
      </c>
    </row>
    <row r="465" spans="1:16" ht="15.75" x14ac:dyDescent="0.25">
      <c r="A465" s="63" t="s">
        <v>279</v>
      </c>
      <c r="B465" s="115" t="s">
        <v>81</v>
      </c>
      <c r="C465" s="116" t="s">
        <v>58</v>
      </c>
      <c r="D465" s="103">
        <v>0</v>
      </c>
      <c r="E465" s="115" t="s">
        <v>73</v>
      </c>
      <c r="F465" s="117" t="s">
        <v>413</v>
      </c>
      <c r="G465" s="115" t="s">
        <v>515</v>
      </c>
      <c r="H465" s="118" t="s">
        <v>14</v>
      </c>
      <c r="I465" s="62">
        <f>280-70</f>
        <v>210</v>
      </c>
      <c r="J465" s="55">
        <v>2019</v>
      </c>
      <c r="K465" s="106">
        <v>2019</v>
      </c>
      <c r="L465" s="57">
        <v>3</v>
      </c>
      <c r="M465" s="58" t="s">
        <v>62</v>
      </c>
      <c r="N465" s="57">
        <v>10</v>
      </c>
      <c r="O465" s="65">
        <v>0</v>
      </c>
      <c r="P465" s="66">
        <v>1</v>
      </c>
    </row>
    <row r="466" spans="1:16" ht="15.75" x14ac:dyDescent="0.25">
      <c r="A466" s="63" t="s">
        <v>279</v>
      </c>
      <c r="B466" s="115" t="s">
        <v>81</v>
      </c>
      <c r="C466" s="116" t="s">
        <v>58</v>
      </c>
      <c r="D466" s="103">
        <v>0</v>
      </c>
      <c r="E466" s="115" t="s">
        <v>73</v>
      </c>
      <c r="F466" s="117" t="s">
        <v>413</v>
      </c>
      <c r="G466" s="115" t="s">
        <v>516</v>
      </c>
      <c r="H466" s="118" t="s">
        <v>14</v>
      </c>
      <c r="I466" s="62">
        <v>22750</v>
      </c>
      <c r="J466" s="55">
        <v>2019</v>
      </c>
      <c r="K466" s="106">
        <v>2019</v>
      </c>
      <c r="L466" s="57">
        <v>325</v>
      </c>
      <c r="M466" s="58" t="s">
        <v>62</v>
      </c>
      <c r="N466" s="57">
        <v>10</v>
      </c>
      <c r="O466" s="65">
        <v>0</v>
      </c>
      <c r="P466" s="66">
        <v>1</v>
      </c>
    </row>
    <row r="467" spans="1:16" ht="15.75" x14ac:dyDescent="0.25">
      <c r="A467" s="63" t="s">
        <v>279</v>
      </c>
      <c r="B467" s="115" t="s">
        <v>489</v>
      </c>
      <c r="C467" s="116" t="s">
        <v>58</v>
      </c>
      <c r="D467" s="103">
        <v>0</v>
      </c>
      <c r="E467" s="115" t="s">
        <v>67</v>
      </c>
      <c r="F467" s="117" t="s">
        <v>62</v>
      </c>
      <c r="G467" s="115" t="s">
        <v>517</v>
      </c>
      <c r="H467" s="118" t="s">
        <v>491</v>
      </c>
      <c r="I467" s="62">
        <v>20600</v>
      </c>
      <c r="J467" s="55">
        <v>2019</v>
      </c>
      <c r="K467" s="106">
        <v>2019</v>
      </c>
      <c r="L467" s="57">
        <v>44</v>
      </c>
      <c r="M467" s="58" t="s">
        <v>62</v>
      </c>
      <c r="N467" s="57">
        <v>10</v>
      </c>
      <c r="O467" s="65">
        <v>0</v>
      </c>
      <c r="P467" s="66">
        <v>1</v>
      </c>
    </row>
    <row r="468" spans="1:16" ht="15.75" x14ac:dyDescent="0.25">
      <c r="A468" s="63" t="s">
        <v>303</v>
      </c>
      <c r="B468" s="115" t="s">
        <v>87</v>
      </c>
      <c r="C468" s="116" t="s">
        <v>58</v>
      </c>
      <c r="D468" s="103">
        <v>0</v>
      </c>
      <c r="E468" s="115" t="s">
        <v>67</v>
      </c>
      <c r="F468" s="117" t="s">
        <v>505</v>
      </c>
      <c r="G468" s="115" t="s">
        <v>518</v>
      </c>
      <c r="H468" s="118" t="s">
        <v>14</v>
      </c>
      <c r="I468" s="62">
        <v>4354</v>
      </c>
      <c r="J468" s="55">
        <v>2019</v>
      </c>
      <c r="K468" s="106">
        <v>2019</v>
      </c>
      <c r="L468" s="57">
        <v>7</v>
      </c>
      <c r="M468" s="58" t="s">
        <v>62</v>
      </c>
      <c r="N468" s="57">
        <v>11</v>
      </c>
      <c r="O468" s="65">
        <v>1796</v>
      </c>
      <c r="P468" s="66">
        <v>1</v>
      </c>
    </row>
    <row r="469" spans="1:16" ht="15.75" x14ac:dyDescent="0.25">
      <c r="A469" s="63" t="s">
        <v>303</v>
      </c>
      <c r="B469" s="115" t="s">
        <v>57</v>
      </c>
      <c r="C469" s="116" t="s">
        <v>58</v>
      </c>
      <c r="D469" s="103">
        <v>0</v>
      </c>
      <c r="E469" s="115" t="s">
        <v>59</v>
      </c>
      <c r="F469" s="117" t="s">
        <v>381</v>
      </c>
      <c r="G469" s="115" t="s">
        <v>519</v>
      </c>
      <c r="H469" s="118" t="s">
        <v>14</v>
      </c>
      <c r="I469" s="62">
        <v>29640</v>
      </c>
      <c r="J469" s="55">
        <v>2019</v>
      </c>
      <c r="K469" s="106">
        <v>2019</v>
      </c>
      <c r="L469" s="57">
        <v>112</v>
      </c>
      <c r="M469" s="58" t="s">
        <v>62</v>
      </c>
      <c r="N469" s="57">
        <v>11</v>
      </c>
      <c r="O469" s="65">
        <v>0</v>
      </c>
      <c r="P469" s="66">
        <v>1</v>
      </c>
    </row>
    <row r="470" spans="1:16" ht="15.75" x14ac:dyDescent="0.25">
      <c r="A470" s="63" t="s">
        <v>303</v>
      </c>
      <c r="B470" s="115" t="s">
        <v>57</v>
      </c>
      <c r="C470" s="116" t="s">
        <v>58</v>
      </c>
      <c r="D470" s="103">
        <v>0</v>
      </c>
      <c r="E470" s="115" t="s">
        <v>63</v>
      </c>
      <c r="F470" s="117" t="s">
        <v>381</v>
      </c>
      <c r="G470" s="115" t="s">
        <v>519</v>
      </c>
      <c r="H470" s="118" t="s">
        <v>14</v>
      </c>
      <c r="I470" s="62">
        <v>87840</v>
      </c>
      <c r="J470" s="55">
        <v>2019</v>
      </c>
      <c r="K470" s="106">
        <v>2019</v>
      </c>
      <c r="L470" s="57">
        <v>322</v>
      </c>
      <c r="M470" s="58" t="s">
        <v>62</v>
      </c>
      <c r="N470" s="57">
        <v>11</v>
      </c>
      <c r="O470" s="65">
        <v>0</v>
      </c>
      <c r="P470" s="66">
        <v>1</v>
      </c>
    </row>
    <row r="471" spans="1:16" ht="15.75" x14ac:dyDescent="0.25">
      <c r="A471" s="63" t="s">
        <v>303</v>
      </c>
      <c r="B471" s="115" t="s">
        <v>57</v>
      </c>
      <c r="C471" s="116" t="s">
        <v>58</v>
      </c>
      <c r="D471" s="103">
        <v>0</v>
      </c>
      <c r="E471" s="115" t="s">
        <v>63</v>
      </c>
      <c r="F471" s="117" t="s">
        <v>381</v>
      </c>
      <c r="G471" s="115" t="s">
        <v>520</v>
      </c>
      <c r="H471" s="118" t="s">
        <v>14</v>
      </c>
      <c r="I471" s="62">
        <v>1380</v>
      </c>
      <c r="J471" s="55">
        <v>2019</v>
      </c>
      <c r="K471" s="106">
        <v>2019</v>
      </c>
      <c r="L471" s="57">
        <v>5</v>
      </c>
      <c r="M471" s="58" t="s">
        <v>62</v>
      </c>
      <c r="N471" s="57">
        <v>11</v>
      </c>
      <c r="O471" s="65">
        <v>0</v>
      </c>
      <c r="P471" s="66">
        <v>1</v>
      </c>
    </row>
    <row r="472" spans="1:16" ht="15.75" x14ac:dyDescent="0.25">
      <c r="A472" s="63" t="s">
        <v>303</v>
      </c>
      <c r="B472" s="115" t="s">
        <v>66</v>
      </c>
      <c r="C472" s="116" t="s">
        <v>58</v>
      </c>
      <c r="D472" s="103">
        <v>0</v>
      </c>
      <c r="E472" s="115" t="s">
        <v>67</v>
      </c>
      <c r="F472" s="117" t="s">
        <v>371</v>
      </c>
      <c r="G472" s="115" t="s">
        <v>521</v>
      </c>
      <c r="H472" s="118" t="s">
        <v>14</v>
      </c>
      <c r="I472" s="62">
        <v>400</v>
      </c>
      <c r="J472" s="55">
        <v>2019</v>
      </c>
      <c r="K472" s="106">
        <v>2019</v>
      </c>
      <c r="L472" s="57">
        <v>1</v>
      </c>
      <c r="M472" s="58" t="s">
        <v>62</v>
      </c>
      <c r="N472" s="57">
        <v>11</v>
      </c>
      <c r="O472" s="65">
        <v>0</v>
      </c>
      <c r="P472" s="66">
        <v>1</v>
      </c>
    </row>
    <row r="473" spans="1:16" ht="15.75" x14ac:dyDescent="0.25">
      <c r="A473" s="63" t="s">
        <v>303</v>
      </c>
      <c r="B473" s="115" t="s">
        <v>66</v>
      </c>
      <c r="C473" s="116" t="s">
        <v>58</v>
      </c>
      <c r="D473" s="103">
        <v>0</v>
      </c>
      <c r="E473" s="115" t="s">
        <v>67</v>
      </c>
      <c r="F473" s="117" t="s">
        <v>371</v>
      </c>
      <c r="G473" s="115" t="s">
        <v>522</v>
      </c>
      <c r="H473" s="118" t="s">
        <v>14</v>
      </c>
      <c r="I473" s="62">
        <v>302100</v>
      </c>
      <c r="J473" s="55">
        <v>2019</v>
      </c>
      <c r="K473" s="106">
        <v>2019</v>
      </c>
      <c r="L473" s="57">
        <v>761</v>
      </c>
      <c r="M473" s="58" t="s">
        <v>62</v>
      </c>
      <c r="N473" s="57">
        <v>11</v>
      </c>
      <c r="O473" s="65">
        <v>0</v>
      </c>
      <c r="P473" s="66">
        <v>1</v>
      </c>
    </row>
    <row r="474" spans="1:16" ht="15.75" x14ac:dyDescent="0.25">
      <c r="A474" s="63" t="s">
        <v>303</v>
      </c>
      <c r="B474" s="115" t="s">
        <v>66</v>
      </c>
      <c r="C474" s="116" t="s">
        <v>58</v>
      </c>
      <c r="D474" s="103">
        <v>0</v>
      </c>
      <c r="E474" s="115" t="s">
        <v>73</v>
      </c>
      <c r="F474" s="117" t="s">
        <v>371</v>
      </c>
      <c r="G474" s="115" t="s">
        <v>522</v>
      </c>
      <c r="H474" s="118" t="s">
        <v>14</v>
      </c>
      <c r="I474" s="62">
        <v>112700</v>
      </c>
      <c r="J474" s="55">
        <v>2019</v>
      </c>
      <c r="K474" s="106">
        <v>2019</v>
      </c>
      <c r="L474" s="57">
        <v>282</v>
      </c>
      <c r="M474" s="58" t="s">
        <v>62</v>
      </c>
      <c r="N474" s="57">
        <v>11</v>
      </c>
      <c r="O474" s="65">
        <v>0</v>
      </c>
      <c r="P474" s="66">
        <v>1</v>
      </c>
    </row>
    <row r="475" spans="1:16" ht="15.75" x14ac:dyDescent="0.25">
      <c r="A475" s="63" t="s">
        <v>303</v>
      </c>
      <c r="B475" s="115" t="s">
        <v>66</v>
      </c>
      <c r="C475" s="116" t="s">
        <v>58</v>
      </c>
      <c r="D475" s="103">
        <v>0</v>
      </c>
      <c r="E475" s="115" t="s">
        <v>59</v>
      </c>
      <c r="F475" s="117" t="s">
        <v>371</v>
      </c>
      <c r="G475" s="115" t="s">
        <v>522</v>
      </c>
      <c r="H475" s="118" t="s">
        <v>14</v>
      </c>
      <c r="I475" s="62">
        <v>27200</v>
      </c>
      <c r="J475" s="55">
        <v>2019</v>
      </c>
      <c r="K475" s="106">
        <v>2019</v>
      </c>
      <c r="L475" s="57">
        <v>68</v>
      </c>
      <c r="M475" s="58" t="s">
        <v>62</v>
      </c>
      <c r="N475" s="57">
        <v>11</v>
      </c>
      <c r="O475" s="65">
        <v>0</v>
      </c>
      <c r="P475" s="66">
        <v>1</v>
      </c>
    </row>
    <row r="476" spans="1:16" ht="15.75" x14ac:dyDescent="0.25">
      <c r="A476" s="63" t="s">
        <v>303</v>
      </c>
      <c r="B476" s="115" t="s">
        <v>66</v>
      </c>
      <c r="C476" s="116" t="s">
        <v>58</v>
      </c>
      <c r="D476" s="103">
        <v>0</v>
      </c>
      <c r="E476" s="115" t="s">
        <v>63</v>
      </c>
      <c r="F476" s="117" t="s">
        <v>371</v>
      </c>
      <c r="G476" s="115" t="s">
        <v>521</v>
      </c>
      <c r="H476" s="118" t="s">
        <v>14</v>
      </c>
      <c r="I476" s="62">
        <v>1600</v>
      </c>
      <c r="J476" s="55">
        <v>2019</v>
      </c>
      <c r="K476" s="106">
        <v>2019</v>
      </c>
      <c r="L476" s="57">
        <v>4</v>
      </c>
      <c r="M476" s="58" t="s">
        <v>62</v>
      </c>
      <c r="N476" s="57">
        <v>11</v>
      </c>
      <c r="O476" s="65">
        <v>0</v>
      </c>
      <c r="P476" s="66">
        <v>1</v>
      </c>
    </row>
    <row r="477" spans="1:16" ht="15.75" x14ac:dyDescent="0.25">
      <c r="A477" s="63" t="s">
        <v>303</v>
      </c>
      <c r="B477" s="115" t="s">
        <v>66</v>
      </c>
      <c r="C477" s="116" t="s">
        <v>58</v>
      </c>
      <c r="D477" s="103">
        <v>0</v>
      </c>
      <c r="E477" s="115" t="s">
        <v>63</v>
      </c>
      <c r="F477" s="117" t="s">
        <v>371</v>
      </c>
      <c r="G477" s="115" t="s">
        <v>522</v>
      </c>
      <c r="H477" s="118" t="s">
        <v>14</v>
      </c>
      <c r="I477" s="62">
        <v>99800</v>
      </c>
      <c r="J477" s="55">
        <v>2019</v>
      </c>
      <c r="K477" s="106">
        <v>2019</v>
      </c>
      <c r="L477" s="57">
        <v>250</v>
      </c>
      <c r="M477" s="58" t="s">
        <v>62</v>
      </c>
      <c r="N477" s="57">
        <v>11</v>
      </c>
      <c r="O477" s="65">
        <v>0</v>
      </c>
      <c r="P477" s="66">
        <v>1</v>
      </c>
    </row>
    <row r="478" spans="1:16" ht="15.75" x14ac:dyDescent="0.25">
      <c r="A478" s="63" t="s">
        <v>303</v>
      </c>
      <c r="B478" s="115" t="s">
        <v>126</v>
      </c>
      <c r="C478" s="116" t="s">
        <v>58</v>
      </c>
      <c r="D478" s="103">
        <v>0</v>
      </c>
      <c r="E478" s="115" t="s">
        <v>67</v>
      </c>
      <c r="F478" s="117" t="s">
        <v>396</v>
      </c>
      <c r="G478" s="115" t="s">
        <v>523</v>
      </c>
      <c r="H478" s="118" t="s">
        <v>14</v>
      </c>
      <c r="I478" s="62">
        <v>2000</v>
      </c>
      <c r="J478" s="55">
        <v>2019</v>
      </c>
      <c r="K478" s="106">
        <v>2019</v>
      </c>
      <c r="L478" s="57">
        <v>10</v>
      </c>
      <c r="M478" s="58" t="s">
        <v>62</v>
      </c>
      <c r="N478" s="57">
        <v>11</v>
      </c>
      <c r="O478" s="65">
        <v>0</v>
      </c>
      <c r="P478" s="66">
        <v>1</v>
      </c>
    </row>
    <row r="479" spans="1:16" ht="15.75" x14ac:dyDescent="0.25">
      <c r="A479" s="63" t="s">
        <v>303</v>
      </c>
      <c r="B479" s="115" t="s">
        <v>126</v>
      </c>
      <c r="C479" s="116" t="s">
        <v>58</v>
      </c>
      <c r="D479" s="103">
        <v>0</v>
      </c>
      <c r="E479" s="115" t="s">
        <v>73</v>
      </c>
      <c r="F479" s="117" t="s">
        <v>396</v>
      </c>
      <c r="G479" s="115" t="s">
        <v>523</v>
      </c>
      <c r="H479" s="118" t="s">
        <v>14</v>
      </c>
      <c r="I479" s="62">
        <v>1400</v>
      </c>
      <c r="J479" s="55">
        <v>2019</v>
      </c>
      <c r="K479" s="106">
        <v>2019</v>
      </c>
      <c r="L479" s="57">
        <v>7</v>
      </c>
      <c r="M479" s="58" t="s">
        <v>62</v>
      </c>
      <c r="N479" s="57">
        <v>11</v>
      </c>
      <c r="O479" s="65">
        <v>0</v>
      </c>
      <c r="P479" s="66">
        <v>1</v>
      </c>
    </row>
    <row r="480" spans="1:16" ht="15.75" x14ac:dyDescent="0.25">
      <c r="A480" s="63" t="s">
        <v>303</v>
      </c>
      <c r="B480" s="115" t="s">
        <v>126</v>
      </c>
      <c r="C480" s="116" t="s">
        <v>58</v>
      </c>
      <c r="D480" s="103">
        <v>0</v>
      </c>
      <c r="E480" s="115" t="s">
        <v>63</v>
      </c>
      <c r="F480" s="117" t="s">
        <v>396</v>
      </c>
      <c r="G480" s="115" t="s">
        <v>523</v>
      </c>
      <c r="H480" s="118" t="s">
        <v>14</v>
      </c>
      <c r="I480" s="62">
        <v>600</v>
      </c>
      <c r="J480" s="55">
        <v>2019</v>
      </c>
      <c r="K480" s="106">
        <v>2019</v>
      </c>
      <c r="L480" s="57">
        <v>3</v>
      </c>
      <c r="M480" s="58" t="s">
        <v>62</v>
      </c>
      <c r="N480" s="57">
        <v>11</v>
      </c>
      <c r="O480" s="65">
        <v>0</v>
      </c>
      <c r="P480" s="66">
        <v>1</v>
      </c>
    </row>
    <row r="481" spans="1:16" ht="15.75" x14ac:dyDescent="0.25">
      <c r="A481" s="63" t="s">
        <v>303</v>
      </c>
      <c r="B481" s="115" t="s">
        <v>126</v>
      </c>
      <c r="C481" s="116" t="s">
        <v>58</v>
      </c>
      <c r="D481" s="103">
        <v>0</v>
      </c>
      <c r="E481" s="115" t="s">
        <v>59</v>
      </c>
      <c r="F481" s="117" t="s">
        <v>396</v>
      </c>
      <c r="G481" s="115" t="s">
        <v>523</v>
      </c>
      <c r="H481" s="118" t="s">
        <v>14</v>
      </c>
      <c r="I481" s="62">
        <v>600</v>
      </c>
      <c r="J481" s="55">
        <v>2019</v>
      </c>
      <c r="K481" s="106">
        <v>2019</v>
      </c>
      <c r="L481" s="57">
        <v>3</v>
      </c>
      <c r="M481" s="58" t="s">
        <v>62</v>
      </c>
      <c r="N481" s="57">
        <v>11</v>
      </c>
      <c r="O481" s="65">
        <v>0</v>
      </c>
      <c r="P481" s="66">
        <v>1</v>
      </c>
    </row>
    <row r="482" spans="1:16" ht="15.75" x14ac:dyDescent="0.25">
      <c r="A482" s="63" t="s">
        <v>303</v>
      </c>
      <c r="B482" s="115" t="s">
        <v>197</v>
      </c>
      <c r="C482" s="116" t="s">
        <v>58</v>
      </c>
      <c r="D482" s="103">
        <v>0</v>
      </c>
      <c r="E482" s="115" t="s">
        <v>67</v>
      </c>
      <c r="F482" s="117" t="s">
        <v>465</v>
      </c>
      <c r="G482" s="115" t="s">
        <v>524</v>
      </c>
      <c r="H482" s="105" t="s">
        <v>200</v>
      </c>
      <c r="I482" s="62">
        <v>1200</v>
      </c>
      <c r="J482" s="55">
        <v>2019</v>
      </c>
      <c r="K482" s="106">
        <v>2019</v>
      </c>
      <c r="L482" s="57">
        <v>3</v>
      </c>
      <c r="M482" s="58" t="s">
        <v>62</v>
      </c>
      <c r="N482" s="57">
        <v>11</v>
      </c>
      <c r="O482" s="65">
        <v>0</v>
      </c>
      <c r="P482" s="66">
        <v>1</v>
      </c>
    </row>
    <row r="483" spans="1:16" ht="15.75" x14ac:dyDescent="0.25">
      <c r="A483" s="63" t="s">
        <v>303</v>
      </c>
      <c r="B483" s="115" t="s">
        <v>197</v>
      </c>
      <c r="C483" s="116" t="s">
        <v>58</v>
      </c>
      <c r="D483" s="103">
        <v>0</v>
      </c>
      <c r="E483" s="115" t="s">
        <v>73</v>
      </c>
      <c r="F483" s="117" t="s">
        <v>465</v>
      </c>
      <c r="G483" s="115" t="s">
        <v>524</v>
      </c>
      <c r="H483" s="105" t="s">
        <v>200</v>
      </c>
      <c r="I483" s="62">
        <v>800</v>
      </c>
      <c r="J483" s="55">
        <v>2019</v>
      </c>
      <c r="K483" s="106">
        <v>2019</v>
      </c>
      <c r="L483" s="57">
        <v>2</v>
      </c>
      <c r="M483" s="58" t="s">
        <v>62</v>
      </c>
      <c r="N483" s="57">
        <v>11</v>
      </c>
      <c r="O483" s="65">
        <v>0</v>
      </c>
      <c r="P483" s="66">
        <v>1</v>
      </c>
    </row>
    <row r="484" spans="1:16" ht="15.75" x14ac:dyDescent="0.25">
      <c r="A484" s="63" t="s">
        <v>303</v>
      </c>
      <c r="B484" s="115" t="s">
        <v>197</v>
      </c>
      <c r="C484" s="116" t="s">
        <v>58</v>
      </c>
      <c r="D484" s="103">
        <v>0</v>
      </c>
      <c r="E484" s="115" t="s">
        <v>59</v>
      </c>
      <c r="F484" s="117" t="s">
        <v>465</v>
      </c>
      <c r="G484" s="115" t="s">
        <v>524</v>
      </c>
      <c r="H484" s="105" t="s">
        <v>200</v>
      </c>
      <c r="I484" s="62">
        <v>400</v>
      </c>
      <c r="J484" s="55">
        <v>2019</v>
      </c>
      <c r="K484" s="106">
        <v>2019</v>
      </c>
      <c r="L484" s="57">
        <v>1</v>
      </c>
      <c r="M484" s="58" t="s">
        <v>62</v>
      </c>
      <c r="N484" s="57">
        <v>11</v>
      </c>
      <c r="O484" s="65">
        <v>0</v>
      </c>
      <c r="P484" s="66">
        <v>1</v>
      </c>
    </row>
    <row r="485" spans="1:16" ht="15.75" x14ac:dyDescent="0.25">
      <c r="A485" s="63" t="s">
        <v>303</v>
      </c>
      <c r="B485" s="115" t="s">
        <v>122</v>
      </c>
      <c r="C485" s="116" t="s">
        <v>58</v>
      </c>
      <c r="D485" s="103">
        <v>0</v>
      </c>
      <c r="E485" s="115" t="s">
        <v>67</v>
      </c>
      <c r="F485" s="117" t="s">
        <v>451</v>
      </c>
      <c r="G485" s="115" t="s">
        <v>525</v>
      </c>
      <c r="H485" s="118" t="s">
        <v>14</v>
      </c>
      <c r="I485" s="62">
        <v>20680</v>
      </c>
      <c r="J485" s="55">
        <v>2019</v>
      </c>
      <c r="K485" s="106">
        <v>2019</v>
      </c>
      <c r="L485" s="57">
        <v>94</v>
      </c>
      <c r="M485" s="58" t="s">
        <v>62</v>
      </c>
      <c r="N485" s="57">
        <v>11</v>
      </c>
      <c r="O485" s="65">
        <v>0</v>
      </c>
      <c r="P485" s="66">
        <v>1</v>
      </c>
    </row>
    <row r="486" spans="1:16" ht="15.75" x14ac:dyDescent="0.25">
      <c r="A486" s="63" t="s">
        <v>303</v>
      </c>
      <c r="B486" s="115" t="s">
        <v>122</v>
      </c>
      <c r="C486" s="116" t="s">
        <v>58</v>
      </c>
      <c r="D486" s="103">
        <v>0</v>
      </c>
      <c r="E486" s="115" t="s">
        <v>63</v>
      </c>
      <c r="F486" s="117" t="s">
        <v>451</v>
      </c>
      <c r="G486" s="115" t="s">
        <v>525</v>
      </c>
      <c r="H486" s="118" t="s">
        <v>14</v>
      </c>
      <c r="I486" s="62">
        <v>220</v>
      </c>
      <c r="J486" s="55">
        <v>2019</v>
      </c>
      <c r="K486" s="106">
        <v>2019</v>
      </c>
      <c r="L486" s="57">
        <v>1</v>
      </c>
      <c r="M486" s="58" t="s">
        <v>62</v>
      </c>
      <c r="N486" s="57">
        <v>11</v>
      </c>
      <c r="O486" s="65">
        <v>0</v>
      </c>
      <c r="P486" s="66">
        <v>1</v>
      </c>
    </row>
    <row r="487" spans="1:16" ht="15.75" x14ac:dyDescent="0.25">
      <c r="A487" s="63" t="s">
        <v>303</v>
      </c>
      <c r="B487" s="115" t="s">
        <v>122</v>
      </c>
      <c r="C487" s="116" t="s">
        <v>58</v>
      </c>
      <c r="D487" s="103">
        <v>0</v>
      </c>
      <c r="E487" s="115" t="s">
        <v>59</v>
      </c>
      <c r="F487" s="117" t="s">
        <v>451</v>
      </c>
      <c r="G487" s="115" t="s">
        <v>525</v>
      </c>
      <c r="H487" s="118" t="s">
        <v>14</v>
      </c>
      <c r="I487" s="62">
        <v>220</v>
      </c>
      <c r="J487" s="55">
        <v>2019</v>
      </c>
      <c r="K487" s="106">
        <v>2019</v>
      </c>
      <c r="L487" s="57">
        <v>1</v>
      </c>
      <c r="M487" s="58" t="s">
        <v>62</v>
      </c>
      <c r="N487" s="57">
        <v>11</v>
      </c>
      <c r="O487" s="65">
        <v>0</v>
      </c>
      <c r="P487" s="66">
        <v>1</v>
      </c>
    </row>
    <row r="488" spans="1:16" ht="15.75" x14ac:dyDescent="0.25">
      <c r="A488" s="63" t="s">
        <v>303</v>
      </c>
      <c r="B488" s="115" t="s">
        <v>81</v>
      </c>
      <c r="C488" s="116" t="s">
        <v>58</v>
      </c>
      <c r="D488" s="103">
        <v>0</v>
      </c>
      <c r="E488" s="115" t="s">
        <v>73</v>
      </c>
      <c r="F488" s="117" t="s">
        <v>413</v>
      </c>
      <c r="G488" s="115" t="s">
        <v>526</v>
      </c>
      <c r="H488" s="118" t="s">
        <v>14</v>
      </c>
      <c r="I488" s="62">
        <f>140-70</f>
        <v>70</v>
      </c>
      <c r="J488" s="55">
        <v>2019</v>
      </c>
      <c r="K488" s="106">
        <v>2019</v>
      </c>
      <c r="L488" s="57">
        <v>1</v>
      </c>
      <c r="M488" s="58" t="s">
        <v>62</v>
      </c>
      <c r="N488" s="57">
        <v>11</v>
      </c>
      <c r="O488" s="65">
        <v>0</v>
      </c>
      <c r="P488" s="66">
        <v>1</v>
      </c>
    </row>
    <row r="489" spans="1:16" ht="15.75" x14ac:dyDescent="0.25">
      <c r="A489" s="63" t="s">
        <v>303</v>
      </c>
      <c r="B489" s="115" t="s">
        <v>81</v>
      </c>
      <c r="C489" s="116" t="s">
        <v>58</v>
      </c>
      <c r="D489" s="103">
        <v>0</v>
      </c>
      <c r="E489" s="115" t="s">
        <v>73</v>
      </c>
      <c r="F489" s="117" t="s">
        <v>413</v>
      </c>
      <c r="G489" s="115" t="s">
        <v>527</v>
      </c>
      <c r="H489" s="118" t="s">
        <v>14</v>
      </c>
      <c r="I489" s="62">
        <v>22050</v>
      </c>
      <c r="J489" s="55">
        <v>2019</v>
      </c>
      <c r="K489" s="106">
        <v>2019</v>
      </c>
      <c r="L489" s="57">
        <v>316</v>
      </c>
      <c r="M489" s="58" t="s">
        <v>62</v>
      </c>
      <c r="N489" s="57">
        <v>11</v>
      </c>
      <c r="O489" s="65">
        <v>0</v>
      </c>
      <c r="P489" s="66">
        <v>1</v>
      </c>
    </row>
    <row r="490" spans="1:16" ht="15.75" x14ac:dyDescent="0.25">
      <c r="A490" s="63" t="s">
        <v>303</v>
      </c>
      <c r="B490" s="115" t="s">
        <v>489</v>
      </c>
      <c r="C490" s="116" t="s">
        <v>58</v>
      </c>
      <c r="D490" s="103">
        <v>0</v>
      </c>
      <c r="E490" s="115" t="s">
        <v>67</v>
      </c>
      <c r="F490" s="117" t="s">
        <v>62</v>
      </c>
      <c r="G490" s="115" t="s">
        <v>528</v>
      </c>
      <c r="H490" s="118" t="s">
        <v>491</v>
      </c>
      <c r="I490" s="62">
        <v>22400</v>
      </c>
      <c r="J490" s="55">
        <v>2019</v>
      </c>
      <c r="K490" s="106">
        <v>2019</v>
      </c>
      <c r="L490" s="57">
        <v>46</v>
      </c>
      <c r="M490" s="58" t="s">
        <v>62</v>
      </c>
      <c r="N490" s="57">
        <v>11</v>
      </c>
      <c r="O490" s="65">
        <v>0</v>
      </c>
      <c r="P490" s="66">
        <v>1</v>
      </c>
    </row>
    <row r="491" spans="1:16" ht="15.75" x14ac:dyDescent="0.25">
      <c r="A491" s="63" t="s">
        <v>330</v>
      </c>
      <c r="B491" s="115" t="s">
        <v>87</v>
      </c>
      <c r="C491" s="116" t="s">
        <v>58</v>
      </c>
      <c r="D491" s="103">
        <v>0</v>
      </c>
      <c r="E491" s="115" t="s">
        <v>67</v>
      </c>
      <c r="F491" s="117" t="s">
        <v>505</v>
      </c>
      <c r="G491" s="115" t="s">
        <v>529</v>
      </c>
      <c r="H491" s="118" t="s">
        <v>14</v>
      </c>
      <c r="I491" s="62">
        <v>6220</v>
      </c>
      <c r="J491" s="55">
        <v>2019</v>
      </c>
      <c r="K491" s="106">
        <v>2019</v>
      </c>
      <c r="L491" s="57">
        <v>7</v>
      </c>
      <c r="M491" s="58" t="s">
        <v>62</v>
      </c>
      <c r="N491" s="57">
        <v>12</v>
      </c>
      <c r="O491" s="65">
        <v>1812</v>
      </c>
      <c r="P491" s="66">
        <v>1</v>
      </c>
    </row>
    <row r="492" spans="1:16" ht="15.75" x14ac:dyDescent="0.25">
      <c r="A492" s="63" t="s">
        <v>330</v>
      </c>
      <c r="B492" s="115" t="s">
        <v>57</v>
      </c>
      <c r="C492" s="116" t="s">
        <v>58</v>
      </c>
      <c r="D492" s="103">
        <v>0</v>
      </c>
      <c r="E492" s="115" t="s">
        <v>59</v>
      </c>
      <c r="F492" s="117" t="s">
        <v>381</v>
      </c>
      <c r="G492" s="115" t="s">
        <v>530</v>
      </c>
      <c r="H492" s="118" t="s">
        <v>14</v>
      </c>
      <c r="I492" s="62">
        <v>30060</v>
      </c>
      <c r="J492" s="55">
        <v>2019</v>
      </c>
      <c r="K492" s="106">
        <v>2019</v>
      </c>
      <c r="L492" s="57">
        <v>112</v>
      </c>
      <c r="M492" s="58" t="s">
        <v>62</v>
      </c>
      <c r="N492" s="57">
        <v>12</v>
      </c>
      <c r="O492" s="65">
        <v>0</v>
      </c>
      <c r="P492" s="66">
        <v>1</v>
      </c>
    </row>
    <row r="493" spans="1:16" ht="15.75" x14ac:dyDescent="0.25">
      <c r="A493" s="63" t="s">
        <v>330</v>
      </c>
      <c r="B493" s="115" t="s">
        <v>57</v>
      </c>
      <c r="C493" s="116" t="s">
        <v>58</v>
      </c>
      <c r="D493" s="103">
        <v>0</v>
      </c>
      <c r="E493" s="115" t="s">
        <v>63</v>
      </c>
      <c r="F493" s="117" t="s">
        <v>381</v>
      </c>
      <c r="G493" s="115" t="s">
        <v>530</v>
      </c>
      <c r="H493" s="118" t="s">
        <v>14</v>
      </c>
      <c r="I493" s="62">
        <v>92640</v>
      </c>
      <c r="J493" s="55">
        <v>2019</v>
      </c>
      <c r="K493" s="106">
        <v>2019</v>
      </c>
      <c r="L493" s="57">
        <v>324</v>
      </c>
      <c r="M493" s="58" t="s">
        <v>62</v>
      </c>
      <c r="N493" s="57">
        <v>12</v>
      </c>
      <c r="O493" s="65">
        <v>0</v>
      </c>
      <c r="P493" s="66">
        <v>1</v>
      </c>
    </row>
    <row r="494" spans="1:16" ht="15.75" x14ac:dyDescent="0.25">
      <c r="A494" s="63" t="s">
        <v>330</v>
      </c>
      <c r="B494" s="115" t="s">
        <v>57</v>
      </c>
      <c r="C494" s="116" t="s">
        <v>58</v>
      </c>
      <c r="D494" s="103">
        <v>0</v>
      </c>
      <c r="E494" s="115" t="s">
        <v>63</v>
      </c>
      <c r="F494" s="117" t="s">
        <v>381</v>
      </c>
      <c r="G494" s="115" t="s">
        <v>531</v>
      </c>
      <c r="H494" s="118" t="s">
        <v>14</v>
      </c>
      <c r="I494" s="62">
        <v>2760</v>
      </c>
      <c r="J494" s="55">
        <v>2019</v>
      </c>
      <c r="K494" s="106">
        <v>2019</v>
      </c>
      <c r="L494" s="57">
        <v>8</v>
      </c>
      <c r="M494" s="58" t="s">
        <v>62</v>
      </c>
      <c r="N494" s="57">
        <v>12</v>
      </c>
      <c r="O494" s="65">
        <v>0</v>
      </c>
      <c r="P494" s="66">
        <v>1</v>
      </c>
    </row>
    <row r="495" spans="1:16" ht="15.75" x14ac:dyDescent="0.25">
      <c r="A495" s="63" t="s">
        <v>330</v>
      </c>
      <c r="B495" s="115" t="s">
        <v>57</v>
      </c>
      <c r="C495" s="116" t="s">
        <v>58</v>
      </c>
      <c r="D495" s="103">
        <v>0</v>
      </c>
      <c r="E495" s="115" t="s">
        <v>63</v>
      </c>
      <c r="F495" s="117" t="s">
        <v>381</v>
      </c>
      <c r="G495" s="115" t="s">
        <v>532</v>
      </c>
      <c r="H495" s="118" t="s">
        <v>14</v>
      </c>
      <c r="I495" s="62">
        <v>1200</v>
      </c>
      <c r="J495" s="55">
        <v>2019</v>
      </c>
      <c r="K495" s="106">
        <v>2019</v>
      </c>
      <c r="L495" s="57">
        <v>1</v>
      </c>
      <c r="M495" s="58" t="s">
        <v>62</v>
      </c>
      <c r="N495" s="57">
        <v>12</v>
      </c>
      <c r="O495" s="65">
        <v>0</v>
      </c>
      <c r="P495" s="66">
        <v>1</v>
      </c>
    </row>
    <row r="496" spans="1:16" ht="15.75" x14ac:dyDescent="0.25">
      <c r="A496" s="63" t="s">
        <v>330</v>
      </c>
      <c r="B496" s="115" t="s">
        <v>66</v>
      </c>
      <c r="C496" s="116" t="s">
        <v>58</v>
      </c>
      <c r="D496" s="103">
        <v>0</v>
      </c>
      <c r="E496" s="115" t="s">
        <v>67</v>
      </c>
      <c r="F496" s="117" t="s">
        <v>371</v>
      </c>
      <c r="G496" s="115" t="s">
        <v>533</v>
      </c>
      <c r="H496" s="118" t="s">
        <v>14</v>
      </c>
      <c r="I496" s="62">
        <v>309400</v>
      </c>
      <c r="J496" s="55">
        <v>2019</v>
      </c>
      <c r="K496" s="106">
        <v>2019</v>
      </c>
      <c r="L496" s="57">
        <v>758</v>
      </c>
      <c r="M496" s="58" t="s">
        <v>62</v>
      </c>
      <c r="N496" s="57">
        <v>12</v>
      </c>
      <c r="O496" s="65">
        <v>0</v>
      </c>
      <c r="P496" s="66">
        <v>1</v>
      </c>
    </row>
    <row r="497" spans="1:16" ht="15.75" x14ac:dyDescent="0.25">
      <c r="A497" s="63" t="s">
        <v>330</v>
      </c>
      <c r="B497" s="115" t="s">
        <v>66</v>
      </c>
      <c r="C497" s="116" t="s">
        <v>58</v>
      </c>
      <c r="D497" s="103">
        <v>0</v>
      </c>
      <c r="E497" s="115" t="s">
        <v>67</v>
      </c>
      <c r="F497" s="117" t="s">
        <v>371</v>
      </c>
      <c r="G497" s="115" t="s">
        <v>534</v>
      </c>
      <c r="H497" s="118" t="s">
        <v>14</v>
      </c>
      <c r="I497" s="62">
        <v>1200</v>
      </c>
      <c r="J497" s="55">
        <v>2019</v>
      </c>
      <c r="K497" s="106">
        <v>2019</v>
      </c>
      <c r="L497" s="57">
        <v>2</v>
      </c>
      <c r="M497" s="58" t="s">
        <v>62</v>
      </c>
      <c r="N497" s="57">
        <v>12</v>
      </c>
      <c r="O497" s="65">
        <v>0</v>
      </c>
      <c r="P497" s="66">
        <v>1</v>
      </c>
    </row>
    <row r="498" spans="1:16" ht="15.75" x14ac:dyDescent="0.25">
      <c r="A498" s="63" t="s">
        <v>330</v>
      </c>
      <c r="B498" s="115" t="s">
        <v>66</v>
      </c>
      <c r="C498" s="116" t="s">
        <v>58</v>
      </c>
      <c r="D498" s="103">
        <v>0</v>
      </c>
      <c r="E498" s="115" t="s">
        <v>73</v>
      </c>
      <c r="F498" s="117" t="s">
        <v>371</v>
      </c>
      <c r="G498" s="115" t="s">
        <v>534</v>
      </c>
      <c r="H498" s="118" t="s">
        <v>14</v>
      </c>
      <c r="I498" s="62">
        <v>1600</v>
      </c>
      <c r="J498" s="55">
        <v>2019</v>
      </c>
      <c r="K498" s="106">
        <v>2019</v>
      </c>
      <c r="L498" s="57">
        <v>2</v>
      </c>
      <c r="M498" s="58" t="s">
        <v>62</v>
      </c>
      <c r="N498" s="57">
        <v>12</v>
      </c>
      <c r="O498" s="65">
        <v>0</v>
      </c>
      <c r="P498" s="66">
        <v>1</v>
      </c>
    </row>
    <row r="499" spans="1:16" ht="15.75" x14ac:dyDescent="0.25">
      <c r="A499" s="63" t="s">
        <v>330</v>
      </c>
      <c r="B499" s="115" t="s">
        <v>66</v>
      </c>
      <c r="C499" s="116" t="s">
        <v>58</v>
      </c>
      <c r="D499" s="103">
        <v>0</v>
      </c>
      <c r="E499" s="115" t="s">
        <v>73</v>
      </c>
      <c r="F499" s="117" t="s">
        <v>371</v>
      </c>
      <c r="G499" s="115" t="s">
        <v>533</v>
      </c>
      <c r="H499" s="118" t="s">
        <v>14</v>
      </c>
      <c r="I499" s="62">
        <v>128300</v>
      </c>
      <c r="J499" s="55">
        <v>2019</v>
      </c>
      <c r="K499" s="106">
        <v>2019</v>
      </c>
      <c r="L499" s="57">
        <v>300</v>
      </c>
      <c r="M499" s="58" t="s">
        <v>62</v>
      </c>
      <c r="N499" s="57">
        <v>12</v>
      </c>
      <c r="O499" s="65">
        <v>0</v>
      </c>
      <c r="P499" s="66">
        <v>1</v>
      </c>
    </row>
    <row r="500" spans="1:16" ht="15.75" x14ac:dyDescent="0.25">
      <c r="A500" s="63" t="s">
        <v>330</v>
      </c>
      <c r="B500" s="115" t="s">
        <v>66</v>
      </c>
      <c r="C500" s="116" t="s">
        <v>58</v>
      </c>
      <c r="D500" s="103">
        <v>0</v>
      </c>
      <c r="E500" s="115" t="s">
        <v>59</v>
      </c>
      <c r="F500" s="117" t="s">
        <v>371</v>
      </c>
      <c r="G500" s="115" t="s">
        <v>533</v>
      </c>
      <c r="H500" s="118" t="s">
        <v>14</v>
      </c>
      <c r="I500" s="62">
        <v>28000</v>
      </c>
      <c r="J500" s="55">
        <v>2019</v>
      </c>
      <c r="K500" s="106">
        <v>2019</v>
      </c>
      <c r="L500" s="57">
        <v>69</v>
      </c>
      <c r="M500" s="58" t="s">
        <v>62</v>
      </c>
      <c r="N500" s="57">
        <v>12</v>
      </c>
      <c r="O500" s="65">
        <v>0</v>
      </c>
      <c r="P500" s="66">
        <v>1</v>
      </c>
    </row>
    <row r="501" spans="1:16" ht="15.75" x14ac:dyDescent="0.25">
      <c r="A501" s="63" t="s">
        <v>330</v>
      </c>
      <c r="B501" s="115" t="s">
        <v>66</v>
      </c>
      <c r="C501" s="116" t="s">
        <v>58</v>
      </c>
      <c r="D501" s="103">
        <v>0</v>
      </c>
      <c r="E501" s="115" t="s">
        <v>63</v>
      </c>
      <c r="F501" s="117" t="s">
        <v>371</v>
      </c>
      <c r="G501" s="115" t="s">
        <v>534</v>
      </c>
      <c r="H501" s="118" t="s">
        <v>14</v>
      </c>
      <c r="I501" s="62">
        <v>3200</v>
      </c>
      <c r="J501" s="55">
        <v>2019</v>
      </c>
      <c r="K501" s="106">
        <v>2019</v>
      </c>
      <c r="L501" s="57">
        <v>6</v>
      </c>
      <c r="M501" s="58" t="s">
        <v>62</v>
      </c>
      <c r="N501" s="57">
        <v>12</v>
      </c>
      <c r="O501" s="65">
        <v>0</v>
      </c>
      <c r="P501" s="66">
        <v>1</v>
      </c>
    </row>
    <row r="502" spans="1:16" ht="15.75" x14ac:dyDescent="0.25">
      <c r="A502" s="63" t="s">
        <v>330</v>
      </c>
      <c r="B502" s="115" t="s">
        <v>66</v>
      </c>
      <c r="C502" s="116" t="s">
        <v>58</v>
      </c>
      <c r="D502" s="103">
        <v>0</v>
      </c>
      <c r="E502" s="115" t="s">
        <v>63</v>
      </c>
      <c r="F502" s="117" t="s">
        <v>371</v>
      </c>
      <c r="G502" s="115" t="s">
        <v>533</v>
      </c>
      <c r="H502" s="118" t="s">
        <v>14</v>
      </c>
      <c r="I502" s="62">
        <v>107400</v>
      </c>
      <c r="J502" s="55">
        <v>2019</v>
      </c>
      <c r="K502" s="106">
        <v>2019</v>
      </c>
      <c r="L502" s="57">
        <v>257</v>
      </c>
      <c r="M502" s="58" t="s">
        <v>62</v>
      </c>
      <c r="N502" s="57">
        <v>12</v>
      </c>
      <c r="O502" s="65">
        <v>0</v>
      </c>
      <c r="P502" s="66">
        <v>1</v>
      </c>
    </row>
    <row r="503" spans="1:16" ht="15.75" x14ac:dyDescent="0.25">
      <c r="A503" s="63" t="s">
        <v>330</v>
      </c>
      <c r="B503" s="115" t="s">
        <v>66</v>
      </c>
      <c r="C503" s="116" t="s">
        <v>58</v>
      </c>
      <c r="D503" s="103">
        <v>0</v>
      </c>
      <c r="E503" s="115" t="s">
        <v>63</v>
      </c>
      <c r="F503" s="117" t="s">
        <v>371</v>
      </c>
      <c r="G503" s="115" t="s">
        <v>535</v>
      </c>
      <c r="H503" s="118" t="s">
        <v>14</v>
      </c>
      <c r="I503" s="62">
        <v>1600</v>
      </c>
      <c r="J503" s="55">
        <v>2019</v>
      </c>
      <c r="K503" s="106">
        <v>2019</v>
      </c>
      <c r="L503" s="57">
        <v>1</v>
      </c>
      <c r="M503" s="58" t="s">
        <v>62</v>
      </c>
      <c r="N503" s="57">
        <v>12</v>
      </c>
      <c r="O503" s="65">
        <v>0</v>
      </c>
      <c r="P503" s="66">
        <v>1</v>
      </c>
    </row>
    <row r="504" spans="1:16" ht="15.75" x14ac:dyDescent="0.25">
      <c r="A504" s="63" t="s">
        <v>330</v>
      </c>
      <c r="B504" s="115" t="s">
        <v>66</v>
      </c>
      <c r="C504" s="116" t="s">
        <v>58</v>
      </c>
      <c r="D504" s="103">
        <v>0</v>
      </c>
      <c r="E504" s="115" t="s">
        <v>67</v>
      </c>
      <c r="F504" s="117" t="s">
        <v>371</v>
      </c>
      <c r="G504" s="115" t="s">
        <v>535</v>
      </c>
      <c r="H504" s="118" t="s">
        <v>14</v>
      </c>
      <c r="I504" s="62">
        <v>10000</v>
      </c>
      <c r="J504" s="55">
        <v>2019</v>
      </c>
      <c r="K504" s="106">
        <v>2019</v>
      </c>
      <c r="L504" s="57">
        <v>24</v>
      </c>
      <c r="M504" s="58" t="s">
        <v>62</v>
      </c>
      <c r="N504" s="57">
        <v>12</v>
      </c>
      <c r="O504" s="65">
        <v>0</v>
      </c>
      <c r="P504" s="66">
        <v>1</v>
      </c>
    </row>
    <row r="505" spans="1:16" ht="15.75" x14ac:dyDescent="0.25">
      <c r="A505" s="63" t="s">
        <v>330</v>
      </c>
      <c r="B505" s="115" t="s">
        <v>126</v>
      </c>
      <c r="C505" s="116" t="s">
        <v>58</v>
      </c>
      <c r="D505" s="103">
        <v>0</v>
      </c>
      <c r="E505" s="115" t="s">
        <v>67</v>
      </c>
      <c r="F505" s="117" t="s">
        <v>396</v>
      </c>
      <c r="G505" s="115" t="s">
        <v>536</v>
      </c>
      <c r="H505" s="118" t="s">
        <v>14</v>
      </c>
      <c r="I505" s="62">
        <v>4600</v>
      </c>
      <c r="J505" s="55">
        <v>2019</v>
      </c>
      <c r="K505" s="106">
        <v>2019</v>
      </c>
      <c r="L505" s="57">
        <v>16</v>
      </c>
      <c r="M505" s="58" t="s">
        <v>62</v>
      </c>
      <c r="N505" s="57">
        <v>12</v>
      </c>
      <c r="O505" s="65">
        <v>0</v>
      </c>
      <c r="P505" s="66">
        <v>1</v>
      </c>
    </row>
    <row r="506" spans="1:16" ht="15.75" x14ac:dyDescent="0.25">
      <c r="A506" s="63" t="s">
        <v>330</v>
      </c>
      <c r="B506" s="115" t="s">
        <v>126</v>
      </c>
      <c r="C506" s="116" t="s">
        <v>58</v>
      </c>
      <c r="D506" s="103">
        <v>0</v>
      </c>
      <c r="E506" s="115" t="s">
        <v>73</v>
      </c>
      <c r="F506" s="117" t="s">
        <v>396</v>
      </c>
      <c r="G506" s="115" t="s">
        <v>536</v>
      </c>
      <c r="H506" s="118" t="s">
        <v>14</v>
      </c>
      <c r="I506" s="62">
        <v>2600</v>
      </c>
      <c r="J506" s="55">
        <v>2019</v>
      </c>
      <c r="K506" s="106">
        <v>2019</v>
      </c>
      <c r="L506" s="57">
        <v>10</v>
      </c>
      <c r="M506" s="58" t="s">
        <v>62</v>
      </c>
      <c r="N506" s="57">
        <v>12</v>
      </c>
      <c r="O506" s="65">
        <v>0</v>
      </c>
      <c r="P506" s="66">
        <v>1</v>
      </c>
    </row>
    <row r="507" spans="1:16" ht="15.75" x14ac:dyDescent="0.25">
      <c r="A507" s="63" t="s">
        <v>330</v>
      </c>
      <c r="B507" s="115" t="s">
        <v>126</v>
      </c>
      <c r="C507" s="116" t="s">
        <v>58</v>
      </c>
      <c r="D507" s="103">
        <v>0</v>
      </c>
      <c r="E507" s="115" t="s">
        <v>63</v>
      </c>
      <c r="F507" s="117" t="s">
        <v>396</v>
      </c>
      <c r="G507" s="115" t="s">
        <v>536</v>
      </c>
      <c r="H507" s="118" t="s">
        <v>14</v>
      </c>
      <c r="I507" s="62">
        <v>1200</v>
      </c>
      <c r="J507" s="55">
        <v>2019</v>
      </c>
      <c r="K507" s="106">
        <v>2019</v>
      </c>
      <c r="L507" s="57">
        <v>4</v>
      </c>
      <c r="M507" s="58" t="s">
        <v>62</v>
      </c>
      <c r="N507" s="57">
        <v>12</v>
      </c>
      <c r="O507" s="65">
        <v>0</v>
      </c>
      <c r="P507" s="66">
        <v>1</v>
      </c>
    </row>
    <row r="508" spans="1:16" ht="15.75" x14ac:dyDescent="0.25">
      <c r="A508" s="63" t="s">
        <v>330</v>
      </c>
      <c r="B508" s="115" t="s">
        <v>126</v>
      </c>
      <c r="C508" s="116" t="s">
        <v>58</v>
      </c>
      <c r="D508" s="103">
        <v>0</v>
      </c>
      <c r="E508" s="115" t="s">
        <v>59</v>
      </c>
      <c r="F508" s="117" t="s">
        <v>396</v>
      </c>
      <c r="G508" s="115" t="s">
        <v>536</v>
      </c>
      <c r="H508" s="118" t="s">
        <v>14</v>
      </c>
      <c r="I508" s="62">
        <v>600</v>
      </c>
      <c r="J508" s="55">
        <v>2019</v>
      </c>
      <c r="K508" s="106">
        <v>2019</v>
      </c>
      <c r="L508" s="57">
        <v>3</v>
      </c>
      <c r="M508" s="58" t="s">
        <v>62</v>
      </c>
      <c r="N508" s="57">
        <v>12</v>
      </c>
      <c r="O508" s="65">
        <v>0</v>
      </c>
      <c r="P508" s="66">
        <v>1</v>
      </c>
    </row>
    <row r="509" spans="1:16" ht="15.75" x14ac:dyDescent="0.25">
      <c r="A509" s="63" t="s">
        <v>330</v>
      </c>
      <c r="B509" s="115" t="s">
        <v>197</v>
      </c>
      <c r="C509" s="116" t="s">
        <v>58</v>
      </c>
      <c r="D509" s="103">
        <v>0</v>
      </c>
      <c r="E509" s="115" t="s">
        <v>67</v>
      </c>
      <c r="F509" s="117" t="s">
        <v>465</v>
      </c>
      <c r="G509" s="115" t="s">
        <v>537</v>
      </c>
      <c r="H509" s="105" t="s">
        <v>200</v>
      </c>
      <c r="I509" s="62">
        <v>5200</v>
      </c>
      <c r="J509" s="55">
        <v>2019</v>
      </c>
      <c r="K509" s="106">
        <v>2019</v>
      </c>
      <c r="L509" s="57">
        <v>8</v>
      </c>
      <c r="M509" s="58" t="s">
        <v>62</v>
      </c>
      <c r="N509" s="57">
        <v>12</v>
      </c>
      <c r="O509" s="65">
        <v>0</v>
      </c>
      <c r="P509" s="66">
        <v>1</v>
      </c>
    </row>
    <row r="510" spans="1:16" ht="15.75" x14ac:dyDescent="0.25">
      <c r="A510" s="63" t="s">
        <v>330</v>
      </c>
      <c r="B510" s="115" t="s">
        <v>197</v>
      </c>
      <c r="C510" s="116" t="s">
        <v>58</v>
      </c>
      <c r="D510" s="103">
        <v>0</v>
      </c>
      <c r="E510" s="115" t="s">
        <v>73</v>
      </c>
      <c r="F510" s="117" t="s">
        <v>465</v>
      </c>
      <c r="G510" s="115" t="s">
        <v>537</v>
      </c>
      <c r="H510" s="105" t="s">
        <v>200</v>
      </c>
      <c r="I510" s="62">
        <v>2400</v>
      </c>
      <c r="J510" s="55">
        <v>2019</v>
      </c>
      <c r="K510" s="106">
        <v>2019</v>
      </c>
      <c r="L510" s="57">
        <v>4</v>
      </c>
      <c r="M510" s="58" t="s">
        <v>62</v>
      </c>
      <c r="N510" s="57">
        <v>12</v>
      </c>
      <c r="O510" s="65">
        <v>0</v>
      </c>
      <c r="P510" s="66">
        <v>1</v>
      </c>
    </row>
    <row r="511" spans="1:16" ht="15.75" x14ac:dyDescent="0.25">
      <c r="A511" s="63" t="s">
        <v>330</v>
      </c>
      <c r="B511" s="115" t="s">
        <v>197</v>
      </c>
      <c r="C511" s="116" t="s">
        <v>58</v>
      </c>
      <c r="D511" s="103">
        <v>0</v>
      </c>
      <c r="E511" s="115" t="s">
        <v>59</v>
      </c>
      <c r="F511" s="117" t="s">
        <v>465</v>
      </c>
      <c r="G511" s="115" t="s">
        <v>537</v>
      </c>
      <c r="H511" s="105" t="s">
        <v>200</v>
      </c>
      <c r="I511" s="62">
        <v>400</v>
      </c>
      <c r="J511" s="55">
        <v>2019</v>
      </c>
      <c r="K511" s="106">
        <v>2019</v>
      </c>
      <c r="L511" s="57">
        <v>1</v>
      </c>
      <c r="M511" s="58" t="s">
        <v>62</v>
      </c>
      <c r="N511" s="57">
        <v>12</v>
      </c>
      <c r="O511" s="65">
        <v>0</v>
      </c>
      <c r="P511" s="66">
        <v>1</v>
      </c>
    </row>
    <row r="512" spans="1:16" ht="15.75" x14ac:dyDescent="0.25">
      <c r="A512" s="63" t="s">
        <v>330</v>
      </c>
      <c r="B512" s="115" t="s">
        <v>366</v>
      </c>
      <c r="C512" s="116" t="s">
        <v>58</v>
      </c>
      <c r="D512" s="103">
        <v>0</v>
      </c>
      <c r="E512" s="115" t="s">
        <v>67</v>
      </c>
      <c r="F512" s="117" t="s">
        <v>538</v>
      </c>
      <c r="G512" s="115" t="s">
        <v>539</v>
      </c>
      <c r="H512" s="118" t="s">
        <v>14</v>
      </c>
      <c r="I512" s="62">
        <v>18000</v>
      </c>
      <c r="J512" s="55">
        <v>2019</v>
      </c>
      <c r="K512" s="106">
        <v>2019</v>
      </c>
      <c r="L512" s="57">
        <v>4</v>
      </c>
      <c r="M512" s="58" t="s">
        <v>62</v>
      </c>
      <c r="N512" s="57">
        <v>12</v>
      </c>
      <c r="O512" s="65">
        <v>0</v>
      </c>
      <c r="P512" s="66">
        <v>1</v>
      </c>
    </row>
    <row r="513" spans="1:16" ht="15.75" x14ac:dyDescent="0.25">
      <c r="A513" s="63" t="s">
        <v>330</v>
      </c>
      <c r="B513" s="115" t="s">
        <v>122</v>
      </c>
      <c r="C513" s="116" t="s">
        <v>58</v>
      </c>
      <c r="D513" s="103">
        <v>0</v>
      </c>
      <c r="E513" s="115" t="s">
        <v>67</v>
      </c>
      <c r="F513" s="117" t="s">
        <v>451</v>
      </c>
      <c r="G513" s="115" t="s">
        <v>540</v>
      </c>
      <c r="H513" s="118" t="s">
        <v>14</v>
      </c>
      <c r="I513" s="62">
        <v>660</v>
      </c>
      <c r="J513" s="55">
        <v>2019</v>
      </c>
      <c r="K513" s="106">
        <v>2019</v>
      </c>
      <c r="L513" s="57">
        <v>1</v>
      </c>
      <c r="M513" s="58" t="s">
        <v>62</v>
      </c>
      <c r="N513" s="57">
        <v>12</v>
      </c>
      <c r="O513" s="65">
        <v>0</v>
      </c>
      <c r="P513" s="66">
        <v>1</v>
      </c>
    </row>
    <row r="514" spans="1:16" ht="15.75" x14ac:dyDescent="0.25">
      <c r="A514" s="63" t="s">
        <v>330</v>
      </c>
      <c r="B514" s="115" t="s">
        <v>122</v>
      </c>
      <c r="C514" s="116" t="s">
        <v>58</v>
      </c>
      <c r="D514" s="103">
        <v>0</v>
      </c>
      <c r="E514" s="115" t="s">
        <v>67</v>
      </c>
      <c r="F514" s="117" t="s">
        <v>451</v>
      </c>
      <c r="G514" s="115" t="s">
        <v>541</v>
      </c>
      <c r="H514" s="118" t="s">
        <v>14</v>
      </c>
      <c r="I514" s="62">
        <v>20680</v>
      </c>
      <c r="J514" s="55">
        <v>2019</v>
      </c>
      <c r="K514" s="106">
        <v>2019</v>
      </c>
      <c r="L514" s="57">
        <v>94</v>
      </c>
      <c r="M514" s="58" t="s">
        <v>62</v>
      </c>
      <c r="N514" s="57">
        <v>12</v>
      </c>
      <c r="O514" s="65">
        <v>0</v>
      </c>
      <c r="P514" s="66">
        <v>1</v>
      </c>
    </row>
    <row r="515" spans="1:16" ht="15.75" x14ac:dyDescent="0.25">
      <c r="A515" s="63" t="s">
        <v>330</v>
      </c>
      <c r="B515" s="115" t="s">
        <v>122</v>
      </c>
      <c r="C515" s="116" t="s">
        <v>58</v>
      </c>
      <c r="D515" s="103">
        <v>0</v>
      </c>
      <c r="E515" s="115" t="s">
        <v>73</v>
      </c>
      <c r="F515" s="117" t="s">
        <v>451</v>
      </c>
      <c r="G515" s="115" t="s">
        <v>541</v>
      </c>
      <c r="H515" s="118" t="s">
        <v>14</v>
      </c>
      <c r="I515" s="62">
        <v>220</v>
      </c>
      <c r="J515" s="55">
        <v>2019</v>
      </c>
      <c r="K515" s="106">
        <v>2019</v>
      </c>
      <c r="L515" s="57">
        <v>1</v>
      </c>
      <c r="M515" s="58" t="s">
        <v>62</v>
      </c>
      <c r="N515" s="57">
        <v>12</v>
      </c>
      <c r="O515" s="65">
        <v>0</v>
      </c>
      <c r="P515" s="66">
        <v>1</v>
      </c>
    </row>
    <row r="516" spans="1:16" ht="15.75" x14ac:dyDescent="0.25">
      <c r="A516" s="115" t="s">
        <v>330</v>
      </c>
      <c r="B516" s="115" t="s">
        <v>122</v>
      </c>
      <c r="C516" s="116" t="s">
        <v>58</v>
      </c>
      <c r="D516" s="103">
        <v>0</v>
      </c>
      <c r="E516" s="115" t="s">
        <v>59</v>
      </c>
      <c r="F516" s="117" t="s">
        <v>451</v>
      </c>
      <c r="G516" s="115" t="s">
        <v>541</v>
      </c>
      <c r="H516" s="118" t="s">
        <v>14</v>
      </c>
      <c r="I516" s="126">
        <v>220</v>
      </c>
      <c r="J516" s="55">
        <v>2019</v>
      </c>
      <c r="K516" s="106">
        <v>2019</v>
      </c>
      <c r="L516" s="57">
        <v>1</v>
      </c>
      <c r="M516" s="58" t="s">
        <v>62</v>
      </c>
      <c r="N516" s="57">
        <v>12</v>
      </c>
      <c r="O516" s="65">
        <v>0</v>
      </c>
      <c r="P516" s="66">
        <v>1</v>
      </c>
    </row>
    <row r="517" spans="1:16" ht="15.75" x14ac:dyDescent="0.25">
      <c r="A517" s="115" t="s">
        <v>330</v>
      </c>
      <c r="B517" s="115" t="s">
        <v>81</v>
      </c>
      <c r="C517" s="116" t="s">
        <v>58</v>
      </c>
      <c r="D517" s="103">
        <v>0</v>
      </c>
      <c r="E517" s="115" t="s">
        <v>73</v>
      </c>
      <c r="F517" s="117" t="s">
        <v>413</v>
      </c>
      <c r="G517" s="115" t="s">
        <v>542</v>
      </c>
      <c r="H517" s="118" t="s">
        <v>14</v>
      </c>
      <c r="I517" s="126">
        <v>70</v>
      </c>
      <c r="J517" s="55">
        <v>2019</v>
      </c>
      <c r="K517" s="106">
        <v>2019</v>
      </c>
      <c r="L517" s="57">
        <v>1</v>
      </c>
      <c r="M517" s="58" t="s">
        <v>62</v>
      </c>
      <c r="N517" s="57">
        <v>12</v>
      </c>
      <c r="O517" s="65">
        <v>0</v>
      </c>
      <c r="P517" s="66">
        <v>1</v>
      </c>
    </row>
    <row r="518" spans="1:16" ht="15.75" x14ac:dyDescent="0.25">
      <c r="A518" s="115" t="s">
        <v>330</v>
      </c>
      <c r="B518" s="115" t="s">
        <v>81</v>
      </c>
      <c r="C518" s="116" t="s">
        <v>58</v>
      </c>
      <c r="D518" s="103">
        <v>0</v>
      </c>
      <c r="E518" s="115" t="s">
        <v>73</v>
      </c>
      <c r="F518" s="117" t="s">
        <v>413</v>
      </c>
      <c r="G518" s="115" t="s">
        <v>543</v>
      </c>
      <c r="H518" s="118" t="s">
        <v>14</v>
      </c>
      <c r="I518" s="126">
        <v>20090</v>
      </c>
      <c r="J518" s="55">
        <v>2019</v>
      </c>
      <c r="K518" s="106">
        <v>2019</v>
      </c>
      <c r="L518" s="57">
        <v>281</v>
      </c>
      <c r="M518" s="58" t="s">
        <v>62</v>
      </c>
      <c r="N518" s="57">
        <v>12</v>
      </c>
      <c r="O518" s="65">
        <v>0</v>
      </c>
      <c r="P518" s="66">
        <v>1</v>
      </c>
    </row>
    <row r="519" spans="1:16" ht="15.75" x14ac:dyDescent="0.25">
      <c r="A519" s="115" t="s">
        <v>330</v>
      </c>
      <c r="B519" s="115" t="s">
        <v>489</v>
      </c>
      <c r="C519" s="116" t="s">
        <v>58</v>
      </c>
      <c r="D519" s="103">
        <v>0</v>
      </c>
      <c r="E519" s="115" t="s">
        <v>67</v>
      </c>
      <c r="F519" s="115" t="s">
        <v>62</v>
      </c>
      <c r="G519" s="115" t="s">
        <v>544</v>
      </c>
      <c r="H519" s="118" t="s">
        <v>491</v>
      </c>
      <c r="I519" s="127">
        <v>22000</v>
      </c>
      <c r="J519" s="55">
        <v>2019</v>
      </c>
      <c r="K519" s="106">
        <v>2019</v>
      </c>
      <c r="L519" s="57">
        <v>45</v>
      </c>
      <c r="M519" s="58" t="s">
        <v>62</v>
      </c>
      <c r="N519" s="57">
        <v>12</v>
      </c>
      <c r="O519" s="65">
        <v>0</v>
      </c>
      <c r="P519" s="66">
        <v>1</v>
      </c>
    </row>
    <row r="520" spans="1:16" ht="15.75" x14ac:dyDescent="0.25">
      <c r="A520" s="63" t="s">
        <v>56</v>
      </c>
      <c r="B520" s="115" t="s">
        <v>87</v>
      </c>
      <c r="C520" s="115" t="s">
        <v>58</v>
      </c>
      <c r="D520" s="115">
        <v>0</v>
      </c>
      <c r="E520" s="115" t="s">
        <v>67</v>
      </c>
      <c r="F520" s="117" t="s">
        <v>505</v>
      </c>
      <c r="G520" s="115" t="s">
        <v>545</v>
      </c>
      <c r="H520" s="118" t="s">
        <v>546</v>
      </c>
      <c r="I520" s="62">
        <v>4354</v>
      </c>
      <c r="J520" s="55">
        <v>2020</v>
      </c>
      <c r="K520" s="128">
        <v>2019</v>
      </c>
      <c r="L520" s="106">
        <v>7</v>
      </c>
      <c r="M520" s="64">
        <v>6301248</v>
      </c>
      <c r="N520" s="57">
        <v>1</v>
      </c>
      <c r="O520" s="65">
        <v>1472</v>
      </c>
      <c r="P520" s="66">
        <v>1</v>
      </c>
    </row>
    <row r="521" spans="1:16" ht="15.75" x14ac:dyDescent="0.25">
      <c r="A521" s="63" t="s">
        <v>56</v>
      </c>
      <c r="B521" s="115" t="s">
        <v>57</v>
      </c>
      <c r="C521" s="115" t="s">
        <v>58</v>
      </c>
      <c r="D521" s="115">
        <v>0</v>
      </c>
      <c r="E521" s="115" t="s">
        <v>59</v>
      </c>
      <c r="F521" s="117" t="s">
        <v>381</v>
      </c>
      <c r="G521" s="115" t="s">
        <v>547</v>
      </c>
      <c r="H521" s="118" t="s">
        <v>546</v>
      </c>
      <c r="I521" s="62">
        <v>4680</v>
      </c>
      <c r="J521" s="55">
        <v>2020</v>
      </c>
      <c r="K521" s="128">
        <v>2019</v>
      </c>
      <c r="L521" s="106">
        <v>18</v>
      </c>
      <c r="M521" s="64">
        <v>6301248</v>
      </c>
      <c r="N521" s="57">
        <v>1</v>
      </c>
      <c r="O521" s="65">
        <v>0</v>
      </c>
      <c r="P521" s="66">
        <v>1</v>
      </c>
    </row>
    <row r="522" spans="1:16" ht="15.75" x14ac:dyDescent="0.25">
      <c r="A522" s="63" t="s">
        <v>56</v>
      </c>
      <c r="B522" s="115" t="s">
        <v>57</v>
      </c>
      <c r="C522" s="115" t="s">
        <v>58</v>
      </c>
      <c r="D522" s="115">
        <v>0</v>
      </c>
      <c r="E522" s="115" t="s">
        <v>63</v>
      </c>
      <c r="F522" s="117" t="s">
        <v>381</v>
      </c>
      <c r="G522" s="115" t="s">
        <v>547</v>
      </c>
      <c r="H522" s="118" t="s">
        <v>546</v>
      </c>
      <c r="I522" s="62">
        <v>11220</v>
      </c>
      <c r="J522" s="55">
        <v>2020</v>
      </c>
      <c r="K522" s="128">
        <v>2019</v>
      </c>
      <c r="L522" s="106">
        <v>41</v>
      </c>
      <c r="M522" s="64">
        <v>6301248</v>
      </c>
      <c r="N522" s="57">
        <v>1</v>
      </c>
      <c r="O522" s="65">
        <v>0</v>
      </c>
      <c r="P522" s="66">
        <v>1</v>
      </c>
    </row>
    <row r="523" spans="1:16" ht="15.75" x14ac:dyDescent="0.25">
      <c r="A523" s="63" t="s">
        <v>56</v>
      </c>
      <c r="B523" s="115" t="s">
        <v>57</v>
      </c>
      <c r="C523" s="115" t="s">
        <v>58</v>
      </c>
      <c r="D523" s="115">
        <v>0</v>
      </c>
      <c r="E523" s="115" t="s">
        <v>63</v>
      </c>
      <c r="F523" s="117" t="s">
        <v>381</v>
      </c>
      <c r="G523" s="115" t="s">
        <v>548</v>
      </c>
      <c r="H523" s="118" t="s">
        <v>546</v>
      </c>
      <c r="I523" s="62">
        <v>180</v>
      </c>
      <c r="J523" s="55">
        <v>2020</v>
      </c>
      <c r="K523" s="128">
        <v>2019</v>
      </c>
      <c r="L523" s="106">
        <v>1</v>
      </c>
      <c r="M523" s="64">
        <v>6301248</v>
      </c>
      <c r="N523" s="57">
        <v>1</v>
      </c>
      <c r="O523" s="65">
        <v>0</v>
      </c>
      <c r="P523" s="66">
        <v>1</v>
      </c>
    </row>
    <row r="524" spans="1:16" ht="15.75" x14ac:dyDescent="0.25">
      <c r="A524" s="63" t="s">
        <v>56</v>
      </c>
      <c r="B524" s="115" t="s">
        <v>57</v>
      </c>
      <c r="C524" s="115" t="s">
        <v>549</v>
      </c>
      <c r="D524" s="115">
        <v>0</v>
      </c>
      <c r="E524" s="115" t="s">
        <v>63</v>
      </c>
      <c r="F524" s="117" t="s">
        <v>381</v>
      </c>
      <c r="G524" s="115" t="s">
        <v>550</v>
      </c>
      <c r="H524" s="118" t="s">
        <v>546</v>
      </c>
      <c r="I524" s="62">
        <v>1980</v>
      </c>
      <c r="J524" s="55">
        <v>2020</v>
      </c>
      <c r="K524" s="128">
        <v>2019</v>
      </c>
      <c r="L524" s="106">
        <v>7</v>
      </c>
      <c r="M524" s="64">
        <v>6301248</v>
      </c>
      <c r="N524" s="57">
        <v>1</v>
      </c>
      <c r="O524" s="65">
        <v>0</v>
      </c>
      <c r="P524" s="66">
        <v>2</v>
      </c>
    </row>
    <row r="525" spans="1:16" ht="15.75" x14ac:dyDescent="0.25">
      <c r="A525" s="63" t="s">
        <v>56</v>
      </c>
      <c r="B525" s="115" t="s">
        <v>57</v>
      </c>
      <c r="C525" s="115" t="s">
        <v>549</v>
      </c>
      <c r="D525" s="115">
        <v>0</v>
      </c>
      <c r="E525" s="115" t="s">
        <v>59</v>
      </c>
      <c r="F525" s="117" t="s">
        <v>381</v>
      </c>
      <c r="G525" s="115" t="s">
        <v>550</v>
      </c>
      <c r="H525" s="118" t="s">
        <v>546</v>
      </c>
      <c r="I525" s="62">
        <v>300</v>
      </c>
      <c r="J525" s="55">
        <v>2020</v>
      </c>
      <c r="K525" s="128">
        <v>2019</v>
      </c>
      <c r="L525" s="106">
        <v>1</v>
      </c>
      <c r="M525" s="64">
        <v>6301248</v>
      </c>
      <c r="N525" s="57">
        <v>1</v>
      </c>
      <c r="O525" s="65">
        <v>0</v>
      </c>
      <c r="P525" s="66">
        <v>2</v>
      </c>
    </row>
    <row r="526" spans="1:16" ht="15.75" x14ac:dyDescent="0.25">
      <c r="A526" s="63" t="s">
        <v>56</v>
      </c>
      <c r="B526" s="115" t="s">
        <v>57</v>
      </c>
      <c r="C526" s="115" t="s">
        <v>58</v>
      </c>
      <c r="D526" s="115">
        <v>0</v>
      </c>
      <c r="E526" s="115" t="s">
        <v>63</v>
      </c>
      <c r="F526" s="117" t="s">
        <v>381</v>
      </c>
      <c r="G526" s="115" t="s">
        <v>551</v>
      </c>
      <c r="H526" s="118" t="s">
        <v>546</v>
      </c>
      <c r="I526" s="62">
        <v>780</v>
      </c>
      <c r="J526" s="55">
        <v>2020</v>
      </c>
      <c r="K526" s="128">
        <v>2019</v>
      </c>
      <c r="L526" s="106">
        <v>3</v>
      </c>
      <c r="M526" s="64">
        <v>6301248</v>
      </c>
      <c r="N526" s="57">
        <v>1</v>
      </c>
      <c r="O526" s="65">
        <v>0</v>
      </c>
      <c r="P526" s="66">
        <v>1</v>
      </c>
    </row>
    <row r="527" spans="1:16" ht="15.75" x14ac:dyDescent="0.25">
      <c r="A527" s="63" t="s">
        <v>56</v>
      </c>
      <c r="B527" s="115" t="s">
        <v>57</v>
      </c>
      <c r="C527" s="115" t="s">
        <v>58</v>
      </c>
      <c r="D527" s="115">
        <v>0</v>
      </c>
      <c r="E527" s="115" t="s">
        <v>59</v>
      </c>
      <c r="F527" s="117" t="s">
        <v>381</v>
      </c>
      <c r="G527" s="115" t="s">
        <v>551</v>
      </c>
      <c r="H527" s="118" t="s">
        <v>546</v>
      </c>
      <c r="I527" s="62">
        <v>300</v>
      </c>
      <c r="J527" s="55">
        <v>2020</v>
      </c>
      <c r="K527" s="128">
        <v>2019</v>
      </c>
      <c r="L527" s="106">
        <v>1</v>
      </c>
      <c r="M527" s="64">
        <v>6301248</v>
      </c>
      <c r="N527" s="57">
        <v>1</v>
      </c>
      <c r="O527" s="65">
        <v>0</v>
      </c>
      <c r="P527" s="66">
        <v>1</v>
      </c>
    </row>
    <row r="528" spans="1:16" ht="15.75" x14ac:dyDescent="0.25">
      <c r="A528" s="63" t="s">
        <v>56</v>
      </c>
      <c r="B528" s="115" t="s">
        <v>66</v>
      </c>
      <c r="C528" s="115" t="s">
        <v>549</v>
      </c>
      <c r="D528" s="115">
        <v>0</v>
      </c>
      <c r="E528" s="115" t="s">
        <v>67</v>
      </c>
      <c r="F528" s="117" t="s">
        <v>371</v>
      </c>
      <c r="G528" s="115" t="s">
        <v>552</v>
      </c>
      <c r="H528" s="118" t="s">
        <v>546</v>
      </c>
      <c r="I528" s="62">
        <v>9600</v>
      </c>
      <c r="J528" s="55">
        <v>2020</v>
      </c>
      <c r="K528" s="128">
        <v>2019</v>
      </c>
      <c r="L528" s="106">
        <v>24</v>
      </c>
      <c r="M528" s="64">
        <v>6301248</v>
      </c>
      <c r="N528" s="57">
        <v>1</v>
      </c>
      <c r="O528" s="65">
        <v>0</v>
      </c>
      <c r="P528" s="66">
        <v>2</v>
      </c>
    </row>
    <row r="529" spans="1:16" ht="15.75" x14ac:dyDescent="0.25">
      <c r="A529" s="63" t="s">
        <v>56</v>
      </c>
      <c r="B529" s="115" t="s">
        <v>66</v>
      </c>
      <c r="C529" s="115" t="s">
        <v>58</v>
      </c>
      <c r="D529" s="115">
        <v>0</v>
      </c>
      <c r="E529" s="115" t="s">
        <v>67</v>
      </c>
      <c r="F529" s="117" t="s">
        <v>371</v>
      </c>
      <c r="G529" s="115" t="s">
        <v>553</v>
      </c>
      <c r="H529" s="118" t="s">
        <v>546</v>
      </c>
      <c r="I529" s="62">
        <v>299000</v>
      </c>
      <c r="J529" s="55">
        <v>2020</v>
      </c>
      <c r="K529" s="128">
        <v>2019</v>
      </c>
      <c r="L529" s="106">
        <v>752</v>
      </c>
      <c r="M529" s="64">
        <v>6301248</v>
      </c>
      <c r="N529" s="57">
        <v>1</v>
      </c>
      <c r="O529" s="65">
        <v>0</v>
      </c>
      <c r="P529" s="66">
        <v>1</v>
      </c>
    </row>
    <row r="530" spans="1:16" ht="15.75" x14ac:dyDescent="0.25">
      <c r="A530" s="63" t="s">
        <v>56</v>
      </c>
      <c r="B530" s="115" t="s">
        <v>66</v>
      </c>
      <c r="C530" s="115" t="s">
        <v>58</v>
      </c>
      <c r="D530" s="115">
        <v>0</v>
      </c>
      <c r="E530" s="115" t="s">
        <v>73</v>
      </c>
      <c r="F530" s="117" t="s">
        <v>371</v>
      </c>
      <c r="G530" s="115" t="s">
        <v>553</v>
      </c>
      <c r="H530" s="118" t="s">
        <v>546</v>
      </c>
      <c r="I530" s="62">
        <v>120700</v>
      </c>
      <c r="J530" s="55">
        <v>2020</v>
      </c>
      <c r="K530" s="128">
        <v>2019</v>
      </c>
      <c r="L530" s="106">
        <v>302</v>
      </c>
      <c r="M530" s="64">
        <v>6301248</v>
      </c>
      <c r="N530" s="57">
        <v>1</v>
      </c>
      <c r="O530" s="65">
        <v>0</v>
      </c>
      <c r="P530" s="66">
        <v>1</v>
      </c>
    </row>
    <row r="531" spans="1:16" ht="15.75" x14ac:dyDescent="0.25">
      <c r="A531" s="63" t="s">
        <v>56</v>
      </c>
      <c r="B531" s="115" t="s">
        <v>66</v>
      </c>
      <c r="C531" s="115" t="s">
        <v>58</v>
      </c>
      <c r="D531" s="115">
        <v>0</v>
      </c>
      <c r="E531" s="115" t="s">
        <v>59</v>
      </c>
      <c r="F531" s="117" t="s">
        <v>371</v>
      </c>
      <c r="G531" s="115" t="s">
        <v>553</v>
      </c>
      <c r="H531" s="118" t="s">
        <v>546</v>
      </c>
      <c r="I531" s="62">
        <v>27600</v>
      </c>
      <c r="J531" s="55">
        <v>2020</v>
      </c>
      <c r="K531" s="128">
        <v>2019</v>
      </c>
      <c r="L531" s="106">
        <v>69</v>
      </c>
      <c r="M531" s="64">
        <v>6301248</v>
      </c>
      <c r="N531" s="57">
        <v>1</v>
      </c>
      <c r="O531" s="65">
        <v>0</v>
      </c>
      <c r="P531" s="66">
        <v>1</v>
      </c>
    </row>
    <row r="532" spans="1:16" ht="15.75" x14ac:dyDescent="0.25">
      <c r="A532" s="63" t="s">
        <v>56</v>
      </c>
      <c r="B532" s="115" t="s">
        <v>66</v>
      </c>
      <c r="C532" s="115" t="s">
        <v>549</v>
      </c>
      <c r="D532" s="115">
        <v>0</v>
      </c>
      <c r="E532" s="115" t="s">
        <v>63</v>
      </c>
      <c r="F532" s="117" t="s">
        <v>371</v>
      </c>
      <c r="G532" s="115" t="s">
        <v>552</v>
      </c>
      <c r="H532" s="118" t="s">
        <v>546</v>
      </c>
      <c r="I532" s="62">
        <v>400</v>
      </c>
      <c r="J532" s="55">
        <v>2020</v>
      </c>
      <c r="K532" s="128">
        <v>2019</v>
      </c>
      <c r="L532" s="106">
        <v>1</v>
      </c>
      <c r="M532" s="64">
        <v>6301248</v>
      </c>
      <c r="N532" s="57">
        <v>1</v>
      </c>
      <c r="O532" s="65">
        <v>0</v>
      </c>
      <c r="P532" s="66">
        <v>2</v>
      </c>
    </row>
    <row r="533" spans="1:16" ht="15.75" x14ac:dyDescent="0.25">
      <c r="A533" s="63" t="s">
        <v>56</v>
      </c>
      <c r="B533" s="115" t="s">
        <v>66</v>
      </c>
      <c r="C533" s="115" t="s">
        <v>58</v>
      </c>
      <c r="D533" s="115">
        <v>0</v>
      </c>
      <c r="E533" s="115" t="s">
        <v>63</v>
      </c>
      <c r="F533" s="117" t="s">
        <v>371</v>
      </c>
      <c r="G533" s="115" t="s">
        <v>554</v>
      </c>
      <c r="H533" s="118" t="s">
        <v>546</v>
      </c>
      <c r="I533" s="62">
        <v>2000</v>
      </c>
      <c r="J533" s="55">
        <v>2020</v>
      </c>
      <c r="K533" s="128">
        <v>2019</v>
      </c>
      <c r="L533" s="106">
        <v>5</v>
      </c>
      <c r="M533" s="64">
        <v>6301248</v>
      </c>
      <c r="N533" s="57">
        <v>1</v>
      </c>
      <c r="O533" s="65">
        <v>0</v>
      </c>
      <c r="P533" s="66">
        <v>1</v>
      </c>
    </row>
    <row r="534" spans="1:16" ht="15.75" x14ac:dyDescent="0.25">
      <c r="A534" s="63" t="s">
        <v>56</v>
      </c>
      <c r="B534" s="115" t="s">
        <v>66</v>
      </c>
      <c r="C534" s="115" t="s">
        <v>58</v>
      </c>
      <c r="D534" s="115">
        <v>0</v>
      </c>
      <c r="E534" s="115" t="s">
        <v>63</v>
      </c>
      <c r="F534" s="117" t="s">
        <v>371</v>
      </c>
      <c r="G534" s="115" t="s">
        <v>553</v>
      </c>
      <c r="H534" s="118" t="s">
        <v>546</v>
      </c>
      <c r="I534" s="62">
        <v>101800</v>
      </c>
      <c r="J534" s="55">
        <v>2020</v>
      </c>
      <c r="K534" s="128">
        <v>2019</v>
      </c>
      <c r="L534" s="106">
        <v>255</v>
      </c>
      <c r="M534" s="64">
        <v>6301248</v>
      </c>
      <c r="N534" s="57">
        <v>1</v>
      </c>
      <c r="O534" s="65">
        <v>0</v>
      </c>
      <c r="P534" s="66">
        <v>1</v>
      </c>
    </row>
    <row r="535" spans="1:16" ht="15.75" x14ac:dyDescent="0.25">
      <c r="A535" s="63" t="s">
        <v>56</v>
      </c>
      <c r="B535" s="115" t="s">
        <v>66</v>
      </c>
      <c r="C535" s="115" t="s">
        <v>58</v>
      </c>
      <c r="D535" s="115">
        <v>0</v>
      </c>
      <c r="E535" s="115" t="s">
        <v>67</v>
      </c>
      <c r="F535" s="117" t="s">
        <v>371</v>
      </c>
      <c r="G535" s="115" t="s">
        <v>554</v>
      </c>
      <c r="H535" s="118" t="s">
        <v>546</v>
      </c>
      <c r="I535" s="62">
        <v>800</v>
      </c>
      <c r="J535" s="55">
        <v>2020</v>
      </c>
      <c r="K535" s="128">
        <v>2019</v>
      </c>
      <c r="L535" s="106">
        <v>2</v>
      </c>
      <c r="M535" s="64">
        <v>6301248</v>
      </c>
      <c r="N535" s="57">
        <v>1</v>
      </c>
      <c r="O535" s="65">
        <v>0</v>
      </c>
      <c r="P535" s="66">
        <v>1</v>
      </c>
    </row>
    <row r="536" spans="1:16" ht="15.75" x14ac:dyDescent="0.25">
      <c r="A536" s="63" t="s">
        <v>56</v>
      </c>
      <c r="B536" s="115" t="s">
        <v>84</v>
      </c>
      <c r="C536" s="115" t="s">
        <v>58</v>
      </c>
      <c r="D536" s="115">
        <v>0</v>
      </c>
      <c r="E536" s="115" t="s">
        <v>67</v>
      </c>
      <c r="F536" s="122" t="s">
        <v>555</v>
      </c>
      <c r="G536" s="115" t="s">
        <v>556</v>
      </c>
      <c r="H536" s="118" t="s">
        <v>546</v>
      </c>
      <c r="I536" s="62">
        <v>7200</v>
      </c>
      <c r="J536" s="55">
        <v>2020</v>
      </c>
      <c r="K536" s="128">
        <v>2019</v>
      </c>
      <c r="L536" s="106">
        <v>4</v>
      </c>
      <c r="M536" s="64">
        <v>6301248</v>
      </c>
      <c r="N536" s="57">
        <v>1</v>
      </c>
      <c r="O536" s="65">
        <v>0</v>
      </c>
      <c r="P536" s="66">
        <v>1</v>
      </c>
    </row>
    <row r="537" spans="1:16" ht="15.75" x14ac:dyDescent="0.25">
      <c r="A537" s="63" t="s">
        <v>56</v>
      </c>
      <c r="B537" s="115" t="s">
        <v>122</v>
      </c>
      <c r="C537" s="115" t="s">
        <v>58</v>
      </c>
      <c r="D537" s="115">
        <v>0</v>
      </c>
      <c r="E537" s="115" t="s">
        <v>67</v>
      </c>
      <c r="F537" s="117" t="s">
        <v>451</v>
      </c>
      <c r="G537" s="115" t="s">
        <v>557</v>
      </c>
      <c r="H537" s="118" t="s">
        <v>546</v>
      </c>
      <c r="I537" s="62">
        <v>220</v>
      </c>
      <c r="J537" s="55">
        <v>2020</v>
      </c>
      <c r="K537" s="128">
        <v>2019</v>
      </c>
      <c r="L537" s="106">
        <v>1</v>
      </c>
      <c r="M537" s="64">
        <v>6301248</v>
      </c>
      <c r="N537" s="57">
        <v>1</v>
      </c>
      <c r="O537" s="65">
        <v>0</v>
      </c>
      <c r="P537" s="66">
        <v>1</v>
      </c>
    </row>
    <row r="538" spans="1:16" ht="15.75" x14ac:dyDescent="0.25">
      <c r="A538" s="63" t="s">
        <v>56</v>
      </c>
      <c r="B538" s="115" t="s">
        <v>81</v>
      </c>
      <c r="C538" s="115" t="s">
        <v>58</v>
      </c>
      <c r="D538" s="115">
        <v>0</v>
      </c>
      <c r="E538" s="115" t="s">
        <v>73</v>
      </c>
      <c r="F538" s="117" t="s">
        <v>413</v>
      </c>
      <c r="G538" s="115" t="s">
        <v>558</v>
      </c>
      <c r="H538" s="118" t="s">
        <v>546</v>
      </c>
      <c r="I538" s="62">
        <v>210</v>
      </c>
      <c r="J538" s="55">
        <v>2020</v>
      </c>
      <c r="K538" s="128">
        <v>2019</v>
      </c>
      <c r="L538" s="106">
        <v>3</v>
      </c>
      <c r="M538" s="64">
        <v>6301248</v>
      </c>
      <c r="N538" s="57">
        <v>1</v>
      </c>
      <c r="O538" s="65">
        <v>0</v>
      </c>
      <c r="P538" s="66">
        <v>1</v>
      </c>
    </row>
    <row r="539" spans="1:16" ht="15.75" x14ac:dyDescent="0.25">
      <c r="A539" s="63" t="s">
        <v>56</v>
      </c>
      <c r="B539" s="115" t="s">
        <v>81</v>
      </c>
      <c r="C539" s="115" t="s">
        <v>58</v>
      </c>
      <c r="D539" s="115">
        <v>0</v>
      </c>
      <c r="E539" s="115" t="s">
        <v>73</v>
      </c>
      <c r="F539" s="117" t="s">
        <v>413</v>
      </c>
      <c r="G539" s="115" t="s">
        <v>559</v>
      </c>
      <c r="H539" s="118" t="s">
        <v>546</v>
      </c>
      <c r="I539" s="62">
        <v>280</v>
      </c>
      <c r="J539" s="55">
        <v>2020</v>
      </c>
      <c r="K539" s="128">
        <v>2019</v>
      </c>
      <c r="L539" s="106">
        <v>4</v>
      </c>
      <c r="M539" s="64">
        <v>6301248</v>
      </c>
      <c r="N539" s="57">
        <v>1</v>
      </c>
      <c r="O539" s="65">
        <v>0</v>
      </c>
      <c r="P539" s="66">
        <v>1</v>
      </c>
    </row>
    <row r="540" spans="1:16" ht="15.75" x14ac:dyDescent="0.25">
      <c r="A540" s="63" t="s">
        <v>56</v>
      </c>
      <c r="B540" s="115" t="s">
        <v>489</v>
      </c>
      <c r="C540" s="115" t="s">
        <v>58</v>
      </c>
      <c r="D540" s="115">
        <v>0</v>
      </c>
      <c r="E540" s="115" t="s">
        <v>62</v>
      </c>
      <c r="F540" s="117" t="s">
        <v>62</v>
      </c>
      <c r="G540" s="115" t="s">
        <v>560</v>
      </c>
      <c r="H540" s="118" t="s">
        <v>561</v>
      </c>
      <c r="I540" s="62">
        <v>22000</v>
      </c>
      <c r="J540" s="55">
        <v>2020</v>
      </c>
      <c r="K540" s="128">
        <v>2020</v>
      </c>
      <c r="L540" s="106">
        <v>45</v>
      </c>
      <c r="M540" s="64">
        <v>5479690</v>
      </c>
      <c r="N540" s="57">
        <v>1</v>
      </c>
      <c r="O540" s="65">
        <v>0</v>
      </c>
      <c r="P540" s="66">
        <v>1</v>
      </c>
    </row>
    <row r="541" spans="1:16" ht="15.75" x14ac:dyDescent="0.25">
      <c r="A541" s="63" t="s">
        <v>90</v>
      </c>
      <c r="B541" s="115" t="s">
        <v>87</v>
      </c>
      <c r="C541" s="115" t="s">
        <v>58</v>
      </c>
      <c r="D541" s="115">
        <v>0</v>
      </c>
      <c r="E541" s="115" t="s">
        <v>67</v>
      </c>
      <c r="F541" s="117" t="s">
        <v>505</v>
      </c>
      <c r="G541" s="115" t="s">
        <v>562</v>
      </c>
      <c r="H541" s="118" t="s">
        <v>546</v>
      </c>
      <c r="I541" s="62">
        <v>4354</v>
      </c>
      <c r="J541" s="55">
        <v>2020</v>
      </c>
      <c r="K541" s="128">
        <v>2019</v>
      </c>
      <c r="L541" s="106">
        <v>7</v>
      </c>
      <c r="M541" s="64">
        <v>5479690</v>
      </c>
      <c r="N541" s="57">
        <v>2</v>
      </c>
      <c r="O541" s="65">
        <v>0</v>
      </c>
      <c r="P541" s="66">
        <v>2</v>
      </c>
    </row>
    <row r="542" spans="1:16" ht="15.75" x14ac:dyDescent="0.25">
      <c r="A542" s="63" t="s">
        <v>90</v>
      </c>
      <c r="B542" s="115" t="s">
        <v>57</v>
      </c>
      <c r="C542" s="115" t="s">
        <v>58</v>
      </c>
      <c r="D542" s="115">
        <v>0</v>
      </c>
      <c r="E542" s="115" t="s">
        <v>59</v>
      </c>
      <c r="F542" s="117" t="s">
        <v>381</v>
      </c>
      <c r="G542" s="115" t="s">
        <v>563</v>
      </c>
      <c r="H542" s="118" t="s">
        <v>546</v>
      </c>
      <c r="I542" s="62">
        <v>5280</v>
      </c>
      <c r="J542" s="55">
        <v>2020</v>
      </c>
      <c r="K542" s="128">
        <v>2019</v>
      </c>
      <c r="L542" s="106">
        <v>20</v>
      </c>
      <c r="M542" s="64">
        <v>5479690</v>
      </c>
      <c r="N542" s="57">
        <v>2</v>
      </c>
      <c r="O542" s="65">
        <v>0</v>
      </c>
      <c r="P542" s="66">
        <v>1</v>
      </c>
    </row>
    <row r="543" spans="1:16" ht="15.75" x14ac:dyDescent="0.25">
      <c r="A543" s="63" t="s">
        <v>90</v>
      </c>
      <c r="B543" s="115" t="s">
        <v>57</v>
      </c>
      <c r="C543" s="115" t="s">
        <v>58</v>
      </c>
      <c r="D543" s="115">
        <v>0</v>
      </c>
      <c r="E543" s="115" t="s">
        <v>63</v>
      </c>
      <c r="F543" s="117" t="s">
        <v>381</v>
      </c>
      <c r="G543" s="115" t="s">
        <v>563</v>
      </c>
      <c r="H543" s="118" t="s">
        <v>546</v>
      </c>
      <c r="I543" s="62">
        <v>13800</v>
      </c>
      <c r="J543" s="55">
        <v>2020</v>
      </c>
      <c r="K543" s="128">
        <v>2019</v>
      </c>
      <c r="L543" s="106">
        <v>50</v>
      </c>
      <c r="M543" s="64">
        <v>5479690</v>
      </c>
      <c r="N543" s="57">
        <v>2</v>
      </c>
      <c r="O543" s="65">
        <v>0</v>
      </c>
      <c r="P543" s="66">
        <v>1</v>
      </c>
    </row>
    <row r="544" spans="1:16" ht="15.75" x14ac:dyDescent="0.25">
      <c r="A544" s="63" t="s">
        <v>90</v>
      </c>
      <c r="B544" s="115" t="s">
        <v>66</v>
      </c>
      <c r="C544" s="115" t="s">
        <v>549</v>
      </c>
      <c r="D544" s="115">
        <v>0</v>
      </c>
      <c r="E544" s="115" t="s">
        <v>67</v>
      </c>
      <c r="F544" s="117" t="s">
        <v>371</v>
      </c>
      <c r="G544" s="115" t="s">
        <v>564</v>
      </c>
      <c r="H544" s="118" t="s">
        <v>546</v>
      </c>
      <c r="I544" s="62">
        <v>9600</v>
      </c>
      <c r="J544" s="55">
        <v>2020</v>
      </c>
      <c r="K544" s="128">
        <v>2019</v>
      </c>
      <c r="L544" s="106">
        <v>24</v>
      </c>
      <c r="M544" s="64">
        <v>5479690</v>
      </c>
      <c r="N544" s="57">
        <v>2</v>
      </c>
      <c r="O544" s="65">
        <v>0</v>
      </c>
      <c r="P544" s="66">
        <v>2</v>
      </c>
    </row>
    <row r="545" spans="1:16" ht="15.75" x14ac:dyDescent="0.25">
      <c r="A545" s="63" t="s">
        <v>90</v>
      </c>
      <c r="B545" s="115" t="s">
        <v>66</v>
      </c>
      <c r="C545" s="115" t="s">
        <v>58</v>
      </c>
      <c r="D545" s="115">
        <v>0</v>
      </c>
      <c r="E545" s="115" t="s">
        <v>67</v>
      </c>
      <c r="F545" s="117" t="s">
        <v>371</v>
      </c>
      <c r="G545" s="115" t="s">
        <v>565</v>
      </c>
      <c r="H545" s="118" t="s">
        <v>546</v>
      </c>
      <c r="I545" s="62">
        <f>299100-400</f>
        <v>298700</v>
      </c>
      <c r="J545" s="55">
        <v>2020</v>
      </c>
      <c r="K545" s="128">
        <v>2019</v>
      </c>
      <c r="L545" s="106">
        <v>751</v>
      </c>
      <c r="M545" s="64">
        <v>6301248</v>
      </c>
      <c r="N545" s="57">
        <v>2</v>
      </c>
      <c r="O545" s="65">
        <v>1437</v>
      </c>
      <c r="P545" s="66">
        <v>1</v>
      </c>
    </row>
    <row r="546" spans="1:16" ht="15.75" x14ac:dyDescent="0.25">
      <c r="A546" s="63" t="s">
        <v>90</v>
      </c>
      <c r="B546" s="115" t="s">
        <v>66</v>
      </c>
      <c r="C546" s="115" t="s">
        <v>58</v>
      </c>
      <c r="D546" s="115">
        <v>0</v>
      </c>
      <c r="E546" s="115" t="s">
        <v>73</v>
      </c>
      <c r="F546" s="117" t="s">
        <v>371</v>
      </c>
      <c r="G546" s="115" t="s">
        <v>565</v>
      </c>
      <c r="H546" s="118" t="s">
        <v>546</v>
      </c>
      <c r="I546" s="62">
        <v>115500</v>
      </c>
      <c r="J546" s="55">
        <v>2020</v>
      </c>
      <c r="K546" s="128">
        <v>2019</v>
      </c>
      <c r="L546" s="106">
        <v>288</v>
      </c>
      <c r="M546" s="64">
        <v>6301248</v>
      </c>
      <c r="N546" s="57">
        <v>2</v>
      </c>
      <c r="O546" s="65">
        <v>0</v>
      </c>
      <c r="P546" s="66">
        <v>1</v>
      </c>
    </row>
    <row r="547" spans="1:16" ht="15.75" x14ac:dyDescent="0.25">
      <c r="A547" s="63" t="s">
        <v>90</v>
      </c>
      <c r="B547" s="115" t="s">
        <v>66</v>
      </c>
      <c r="C547" s="115" t="s">
        <v>58</v>
      </c>
      <c r="D547" s="115">
        <v>0</v>
      </c>
      <c r="E547" s="115" t="s">
        <v>59</v>
      </c>
      <c r="F547" s="117" t="s">
        <v>371</v>
      </c>
      <c r="G547" s="115" t="s">
        <v>565</v>
      </c>
      <c r="H547" s="118" t="s">
        <v>546</v>
      </c>
      <c r="I547" s="62">
        <v>27600</v>
      </c>
      <c r="J547" s="55">
        <v>2020</v>
      </c>
      <c r="K547" s="128">
        <v>2019</v>
      </c>
      <c r="L547" s="106">
        <v>69</v>
      </c>
      <c r="M547" s="64">
        <v>6301248</v>
      </c>
      <c r="N547" s="57">
        <v>2</v>
      </c>
      <c r="O547" s="65">
        <v>0</v>
      </c>
      <c r="P547" s="66">
        <v>1</v>
      </c>
    </row>
    <row r="548" spans="1:16" ht="15.75" x14ac:dyDescent="0.25">
      <c r="A548" s="63" t="s">
        <v>90</v>
      </c>
      <c r="B548" s="115" t="s">
        <v>66</v>
      </c>
      <c r="C548" s="115" t="s">
        <v>58</v>
      </c>
      <c r="D548" s="115">
        <v>0</v>
      </c>
      <c r="E548" s="115" t="s">
        <v>63</v>
      </c>
      <c r="F548" s="117" t="s">
        <v>371</v>
      </c>
      <c r="G548" s="115" t="s">
        <v>565</v>
      </c>
      <c r="H548" s="118" t="s">
        <v>546</v>
      </c>
      <c r="I548" s="62">
        <v>100600</v>
      </c>
      <c r="J548" s="55">
        <v>2020</v>
      </c>
      <c r="K548" s="128">
        <v>2019</v>
      </c>
      <c r="L548" s="106">
        <v>252</v>
      </c>
      <c r="M548" s="64">
        <v>6301248</v>
      </c>
      <c r="N548" s="57">
        <v>2</v>
      </c>
      <c r="O548" s="65">
        <v>0</v>
      </c>
      <c r="P548" s="66">
        <v>2</v>
      </c>
    </row>
    <row r="549" spans="1:16" ht="15.75" x14ac:dyDescent="0.25">
      <c r="A549" s="63" t="s">
        <v>90</v>
      </c>
      <c r="B549" s="115" t="s">
        <v>66</v>
      </c>
      <c r="C549" s="115" t="s">
        <v>549</v>
      </c>
      <c r="D549" s="115">
        <v>0</v>
      </c>
      <c r="E549" s="115" t="s">
        <v>63</v>
      </c>
      <c r="F549" s="117" t="s">
        <v>371</v>
      </c>
      <c r="G549" s="115" t="s">
        <v>564</v>
      </c>
      <c r="H549" s="118" t="s">
        <v>546</v>
      </c>
      <c r="I549" s="62">
        <v>400</v>
      </c>
      <c r="J549" s="55">
        <v>2020</v>
      </c>
      <c r="K549" s="128">
        <v>2019</v>
      </c>
      <c r="L549" s="106">
        <v>1</v>
      </c>
      <c r="M549" s="64">
        <v>6301248</v>
      </c>
      <c r="N549" s="57">
        <v>2</v>
      </c>
      <c r="O549" s="65">
        <v>0</v>
      </c>
      <c r="P549" s="66">
        <v>1</v>
      </c>
    </row>
    <row r="550" spans="1:16" ht="15.75" x14ac:dyDescent="0.25">
      <c r="A550" s="63" t="s">
        <v>90</v>
      </c>
      <c r="B550" s="115" t="s">
        <v>66</v>
      </c>
      <c r="C550" s="115" t="s">
        <v>58</v>
      </c>
      <c r="D550" s="115">
        <v>0</v>
      </c>
      <c r="E550" s="115" t="s">
        <v>63</v>
      </c>
      <c r="F550" s="117" t="s">
        <v>371</v>
      </c>
      <c r="G550" s="115" t="s">
        <v>566</v>
      </c>
      <c r="H550" s="118" t="s">
        <v>546</v>
      </c>
      <c r="I550" s="62">
        <v>2000</v>
      </c>
      <c r="J550" s="55">
        <v>2020</v>
      </c>
      <c r="K550" s="128">
        <v>2019</v>
      </c>
      <c r="L550" s="106">
        <v>5</v>
      </c>
      <c r="M550" s="64">
        <v>6301248</v>
      </c>
      <c r="N550" s="57">
        <v>2</v>
      </c>
      <c r="O550" s="65">
        <v>0</v>
      </c>
      <c r="P550" s="66">
        <v>1</v>
      </c>
    </row>
    <row r="551" spans="1:16" ht="15.75" x14ac:dyDescent="0.25">
      <c r="A551" s="63" t="s">
        <v>90</v>
      </c>
      <c r="B551" s="115" t="s">
        <v>66</v>
      </c>
      <c r="C551" s="115" t="s">
        <v>58</v>
      </c>
      <c r="D551" s="115">
        <v>0</v>
      </c>
      <c r="E551" s="115" t="s">
        <v>67</v>
      </c>
      <c r="F551" s="117" t="s">
        <v>371</v>
      </c>
      <c r="G551" s="115" t="s">
        <v>566</v>
      </c>
      <c r="H551" s="118" t="s">
        <v>546</v>
      </c>
      <c r="I551" s="62">
        <v>400</v>
      </c>
      <c r="J551" s="55">
        <v>2020</v>
      </c>
      <c r="K551" s="128">
        <v>2019</v>
      </c>
      <c r="L551" s="106">
        <v>1</v>
      </c>
      <c r="M551" s="64">
        <v>6301248</v>
      </c>
      <c r="N551" s="57">
        <v>2</v>
      </c>
      <c r="O551" s="65">
        <v>0</v>
      </c>
      <c r="P551" s="66">
        <v>1</v>
      </c>
    </row>
    <row r="552" spans="1:16" ht="15.75" x14ac:dyDescent="0.25">
      <c r="A552" s="63" t="s">
        <v>90</v>
      </c>
      <c r="B552" s="115" t="s">
        <v>84</v>
      </c>
      <c r="C552" s="115" t="s">
        <v>58</v>
      </c>
      <c r="D552" s="115">
        <v>0</v>
      </c>
      <c r="E552" s="115" t="s">
        <v>67</v>
      </c>
      <c r="F552" s="122" t="s">
        <v>555</v>
      </c>
      <c r="G552" s="115" t="s">
        <v>567</v>
      </c>
      <c r="H552" s="118" t="s">
        <v>546</v>
      </c>
      <c r="I552" s="62">
        <v>7200</v>
      </c>
      <c r="J552" s="55">
        <v>2020</v>
      </c>
      <c r="K552" s="128">
        <v>2019</v>
      </c>
      <c r="L552" s="106">
        <v>4</v>
      </c>
      <c r="M552" s="64">
        <v>6301248</v>
      </c>
      <c r="N552" s="57">
        <v>2</v>
      </c>
      <c r="O552" s="65">
        <v>0</v>
      </c>
      <c r="P552" s="66">
        <v>1</v>
      </c>
    </row>
    <row r="553" spans="1:16" ht="15.75" x14ac:dyDescent="0.25">
      <c r="A553" s="63" t="s">
        <v>90</v>
      </c>
      <c r="B553" s="115" t="s">
        <v>122</v>
      </c>
      <c r="C553" s="115" t="s">
        <v>58</v>
      </c>
      <c r="D553" s="115">
        <v>0</v>
      </c>
      <c r="E553" s="115" t="s">
        <v>67</v>
      </c>
      <c r="F553" s="117" t="s">
        <v>451</v>
      </c>
      <c r="G553" s="115" t="s">
        <v>568</v>
      </c>
      <c r="H553" s="118" t="s">
        <v>546</v>
      </c>
      <c r="I553" s="62">
        <v>220</v>
      </c>
      <c r="J553" s="55">
        <v>2020</v>
      </c>
      <c r="K553" s="128">
        <v>2019</v>
      </c>
      <c r="L553" s="106">
        <v>1</v>
      </c>
      <c r="M553" s="64">
        <v>6301248</v>
      </c>
      <c r="N553" s="57">
        <v>2</v>
      </c>
      <c r="O553" s="65">
        <v>0</v>
      </c>
      <c r="P553" s="66">
        <v>2</v>
      </c>
    </row>
    <row r="554" spans="1:16" ht="15.75" x14ac:dyDescent="0.25">
      <c r="A554" s="63" t="s">
        <v>90</v>
      </c>
      <c r="B554" s="115" t="s">
        <v>81</v>
      </c>
      <c r="C554" s="115" t="s">
        <v>58</v>
      </c>
      <c r="D554" s="115">
        <v>0</v>
      </c>
      <c r="E554" s="115" t="s">
        <v>73</v>
      </c>
      <c r="F554" s="117" t="s">
        <v>413</v>
      </c>
      <c r="G554" s="115" t="s">
        <v>569</v>
      </c>
      <c r="H554" s="118" t="s">
        <v>546</v>
      </c>
      <c r="I554" s="62">
        <v>420</v>
      </c>
      <c r="J554" s="55">
        <v>2020</v>
      </c>
      <c r="K554" s="128">
        <v>2019</v>
      </c>
      <c r="L554" s="106">
        <v>6</v>
      </c>
      <c r="M554" s="64">
        <v>6301248</v>
      </c>
      <c r="N554" s="57">
        <v>2</v>
      </c>
      <c r="O554" s="65">
        <v>0</v>
      </c>
      <c r="P554" s="66">
        <v>1</v>
      </c>
    </row>
    <row r="555" spans="1:16" ht="15.75" x14ac:dyDescent="0.25">
      <c r="A555" s="63" t="s">
        <v>90</v>
      </c>
      <c r="B555" s="115" t="s">
        <v>489</v>
      </c>
      <c r="C555" s="115" t="s">
        <v>58</v>
      </c>
      <c r="D555" s="115">
        <v>0</v>
      </c>
      <c r="E555" s="115" t="s">
        <v>62</v>
      </c>
      <c r="F555" s="117" t="s">
        <v>62</v>
      </c>
      <c r="G555" s="115" t="s">
        <v>570</v>
      </c>
      <c r="H555" s="118" t="s">
        <v>561</v>
      </c>
      <c r="I555" s="62">
        <v>14800</v>
      </c>
      <c r="J555" s="55">
        <v>2020</v>
      </c>
      <c r="K555" s="128">
        <v>2020</v>
      </c>
      <c r="L555" s="106">
        <v>27</v>
      </c>
      <c r="M555" s="64">
        <v>6301248</v>
      </c>
      <c r="N555" s="57">
        <v>2</v>
      </c>
      <c r="O555" s="65">
        <v>0</v>
      </c>
      <c r="P555" s="66">
        <v>1</v>
      </c>
    </row>
    <row r="556" spans="1:16" ht="15.75" x14ac:dyDescent="0.25">
      <c r="A556" s="63" t="s">
        <v>107</v>
      </c>
      <c r="B556" s="115" t="s">
        <v>87</v>
      </c>
      <c r="C556" s="115" t="s">
        <v>58</v>
      </c>
      <c r="D556" s="115">
        <v>0</v>
      </c>
      <c r="E556" s="115" t="s">
        <v>67</v>
      </c>
      <c r="F556" s="117" t="s">
        <v>505</v>
      </c>
      <c r="G556" s="115" t="s">
        <v>571</v>
      </c>
      <c r="H556" s="118" t="s">
        <v>546</v>
      </c>
      <c r="I556" s="62">
        <v>3110</v>
      </c>
      <c r="J556" s="55">
        <v>2020</v>
      </c>
      <c r="K556" s="128">
        <v>2019</v>
      </c>
      <c r="L556" s="106">
        <v>5</v>
      </c>
      <c r="M556" s="64">
        <v>6301248</v>
      </c>
      <c r="N556" s="57">
        <v>3</v>
      </c>
      <c r="O556" s="65">
        <v>0</v>
      </c>
      <c r="P556" s="66">
        <v>1</v>
      </c>
    </row>
    <row r="557" spans="1:16" ht="15.75" x14ac:dyDescent="0.25">
      <c r="A557" s="63" t="s">
        <v>107</v>
      </c>
      <c r="B557" s="115" t="s">
        <v>197</v>
      </c>
      <c r="C557" s="115" t="s">
        <v>58</v>
      </c>
      <c r="D557" s="115">
        <v>0</v>
      </c>
      <c r="E557" s="115" t="s">
        <v>59</v>
      </c>
      <c r="F557" s="117" t="s">
        <v>465</v>
      </c>
      <c r="G557" s="115" t="s">
        <v>572</v>
      </c>
      <c r="H557" s="118" t="s">
        <v>546</v>
      </c>
      <c r="I557" s="62">
        <v>400</v>
      </c>
      <c r="J557" s="55">
        <v>2020</v>
      </c>
      <c r="K557" s="128">
        <v>2019</v>
      </c>
      <c r="L557" s="106">
        <v>1</v>
      </c>
      <c r="M557" s="64">
        <v>6301248</v>
      </c>
      <c r="N557" s="57">
        <v>3</v>
      </c>
      <c r="O557" s="65">
        <v>0</v>
      </c>
      <c r="P557" s="66">
        <v>1</v>
      </c>
    </row>
    <row r="558" spans="1:16" ht="15.75" x14ac:dyDescent="0.25">
      <c r="A558" s="63" t="s">
        <v>107</v>
      </c>
      <c r="B558" s="115" t="s">
        <v>197</v>
      </c>
      <c r="C558" s="115" t="s">
        <v>58</v>
      </c>
      <c r="D558" s="115">
        <v>0</v>
      </c>
      <c r="E558" s="115" t="s">
        <v>73</v>
      </c>
      <c r="F558" s="117" t="s">
        <v>465</v>
      </c>
      <c r="G558" s="115" t="s">
        <v>572</v>
      </c>
      <c r="H558" s="118" t="s">
        <v>546</v>
      </c>
      <c r="I558" s="62">
        <v>800</v>
      </c>
      <c r="J558" s="55">
        <v>2020</v>
      </c>
      <c r="K558" s="128">
        <v>2019</v>
      </c>
      <c r="L558" s="106">
        <v>2</v>
      </c>
      <c r="M558" s="64">
        <v>6301248</v>
      </c>
      <c r="N558" s="57">
        <v>3</v>
      </c>
      <c r="O558" s="65">
        <v>0</v>
      </c>
      <c r="P558" s="66">
        <v>1</v>
      </c>
    </row>
    <row r="559" spans="1:16" ht="15.75" x14ac:dyDescent="0.25">
      <c r="A559" s="63" t="s">
        <v>107</v>
      </c>
      <c r="B559" s="115" t="s">
        <v>197</v>
      </c>
      <c r="C559" s="115" t="s">
        <v>58</v>
      </c>
      <c r="D559" s="115">
        <v>0</v>
      </c>
      <c r="E559" s="115" t="s">
        <v>67</v>
      </c>
      <c r="F559" s="117" t="s">
        <v>465</v>
      </c>
      <c r="G559" s="115" t="s">
        <v>572</v>
      </c>
      <c r="H559" s="118" t="s">
        <v>546</v>
      </c>
      <c r="I559" s="62">
        <v>2800</v>
      </c>
      <c r="J559" s="55">
        <v>2020</v>
      </c>
      <c r="K559" s="128">
        <v>2019</v>
      </c>
      <c r="L559" s="106">
        <v>7</v>
      </c>
      <c r="M559" s="64">
        <v>5479690</v>
      </c>
      <c r="N559" s="57">
        <v>3</v>
      </c>
      <c r="O559" s="65">
        <v>0</v>
      </c>
      <c r="P559" s="66">
        <v>1</v>
      </c>
    </row>
    <row r="560" spans="1:16" ht="15.75" x14ac:dyDescent="0.25">
      <c r="A560" s="63" t="s">
        <v>107</v>
      </c>
      <c r="B560" s="115" t="s">
        <v>197</v>
      </c>
      <c r="C560" s="115" t="s">
        <v>549</v>
      </c>
      <c r="D560" s="115">
        <v>0</v>
      </c>
      <c r="E560" s="115" t="s">
        <v>73</v>
      </c>
      <c r="F560" s="117" t="s">
        <v>465</v>
      </c>
      <c r="G560" s="115" t="s">
        <v>573</v>
      </c>
      <c r="H560" s="118" t="s">
        <v>546</v>
      </c>
      <c r="I560" s="62">
        <v>800</v>
      </c>
      <c r="J560" s="55">
        <v>2020</v>
      </c>
      <c r="K560" s="128">
        <v>2019</v>
      </c>
      <c r="L560" s="106">
        <v>2</v>
      </c>
      <c r="M560" s="64">
        <v>5479690</v>
      </c>
      <c r="N560" s="57">
        <v>3</v>
      </c>
      <c r="O560" s="65">
        <v>0</v>
      </c>
      <c r="P560" s="66">
        <v>2</v>
      </c>
    </row>
    <row r="561" spans="1:16" ht="15.75" x14ac:dyDescent="0.25">
      <c r="A561" s="63" t="s">
        <v>107</v>
      </c>
      <c r="B561" s="115" t="s">
        <v>197</v>
      </c>
      <c r="C561" s="115" t="s">
        <v>549</v>
      </c>
      <c r="D561" s="115">
        <v>0</v>
      </c>
      <c r="E561" s="115" t="s">
        <v>67</v>
      </c>
      <c r="F561" s="117" t="s">
        <v>465</v>
      </c>
      <c r="G561" s="115" t="s">
        <v>573</v>
      </c>
      <c r="H561" s="118" t="s">
        <v>546</v>
      </c>
      <c r="I561" s="62">
        <v>400</v>
      </c>
      <c r="J561" s="55">
        <v>2020</v>
      </c>
      <c r="K561" s="128">
        <v>2019</v>
      </c>
      <c r="L561" s="106">
        <v>1</v>
      </c>
      <c r="M561" s="64">
        <v>5479690</v>
      </c>
      <c r="N561" s="57">
        <v>3</v>
      </c>
      <c r="O561" s="65">
        <v>0</v>
      </c>
      <c r="P561" s="66">
        <v>1</v>
      </c>
    </row>
    <row r="562" spans="1:16" ht="15.75" x14ac:dyDescent="0.25">
      <c r="A562" s="63" t="s">
        <v>107</v>
      </c>
      <c r="B562" s="115" t="s">
        <v>57</v>
      </c>
      <c r="C562" s="115" t="s">
        <v>58</v>
      </c>
      <c r="D562" s="115">
        <v>0</v>
      </c>
      <c r="E562" s="115" t="s">
        <v>63</v>
      </c>
      <c r="F562" s="117" t="s">
        <v>381</v>
      </c>
      <c r="G562" s="115" t="s">
        <v>574</v>
      </c>
      <c r="H562" s="118" t="s">
        <v>546</v>
      </c>
      <c r="I562" s="62">
        <v>780</v>
      </c>
      <c r="J562" s="55">
        <v>2020</v>
      </c>
      <c r="K562" s="128">
        <v>2019</v>
      </c>
      <c r="L562" s="106">
        <v>3</v>
      </c>
      <c r="M562" s="64">
        <v>5479690</v>
      </c>
      <c r="N562" s="57">
        <v>3</v>
      </c>
      <c r="O562" s="65">
        <v>0</v>
      </c>
      <c r="P562" s="66">
        <v>1</v>
      </c>
    </row>
    <row r="563" spans="1:16" ht="15.75" x14ac:dyDescent="0.25">
      <c r="A563" s="63" t="s">
        <v>107</v>
      </c>
      <c r="B563" s="115" t="s">
        <v>57</v>
      </c>
      <c r="C563" s="115" t="s">
        <v>58</v>
      </c>
      <c r="D563" s="115">
        <v>0</v>
      </c>
      <c r="E563" s="115" t="s">
        <v>63</v>
      </c>
      <c r="F563" s="117" t="s">
        <v>381</v>
      </c>
      <c r="G563" s="115" t="s">
        <v>575</v>
      </c>
      <c r="H563" s="118" t="s">
        <v>546</v>
      </c>
      <c r="I563" s="62">
        <v>45780</v>
      </c>
      <c r="J563" s="55">
        <v>2020</v>
      </c>
      <c r="K563" s="128">
        <v>2019</v>
      </c>
      <c r="L563" s="106">
        <v>165</v>
      </c>
      <c r="M563" s="64">
        <v>5479690</v>
      </c>
      <c r="N563" s="57">
        <v>3</v>
      </c>
      <c r="O563" s="65">
        <v>0</v>
      </c>
      <c r="P563" s="66">
        <v>2</v>
      </c>
    </row>
    <row r="564" spans="1:16" ht="15.75" x14ac:dyDescent="0.25">
      <c r="A564" s="63" t="s">
        <v>107</v>
      </c>
      <c r="B564" s="115" t="s">
        <v>57</v>
      </c>
      <c r="C564" s="115" t="s">
        <v>58</v>
      </c>
      <c r="D564" s="115">
        <v>0</v>
      </c>
      <c r="E564" s="115" t="s">
        <v>59</v>
      </c>
      <c r="F564" s="117" t="s">
        <v>381</v>
      </c>
      <c r="G564" s="115" t="s">
        <v>575</v>
      </c>
      <c r="H564" s="118" t="s">
        <v>546</v>
      </c>
      <c r="I564" s="62">
        <v>16320</v>
      </c>
      <c r="J564" s="55">
        <v>2020</v>
      </c>
      <c r="K564" s="128">
        <v>2019</v>
      </c>
      <c r="L564" s="106">
        <v>62</v>
      </c>
      <c r="M564" s="64">
        <v>6301248</v>
      </c>
      <c r="N564" s="57">
        <v>3</v>
      </c>
      <c r="O564" s="65">
        <v>1933</v>
      </c>
      <c r="P564" s="66">
        <v>1</v>
      </c>
    </row>
    <row r="565" spans="1:16" ht="15.75" x14ac:dyDescent="0.25">
      <c r="A565" s="63" t="s">
        <v>107</v>
      </c>
      <c r="B565" s="115" t="s">
        <v>57</v>
      </c>
      <c r="C565" s="115" t="s">
        <v>549</v>
      </c>
      <c r="D565" s="115">
        <v>0</v>
      </c>
      <c r="E565" s="115" t="s">
        <v>63</v>
      </c>
      <c r="F565" s="117" t="s">
        <v>381</v>
      </c>
      <c r="G565" s="115" t="s">
        <v>576</v>
      </c>
      <c r="H565" s="118" t="s">
        <v>546</v>
      </c>
      <c r="I565" s="62">
        <v>35940</v>
      </c>
      <c r="J565" s="55">
        <v>2020</v>
      </c>
      <c r="K565" s="128">
        <v>2019</v>
      </c>
      <c r="L565" s="106">
        <v>133</v>
      </c>
      <c r="M565" s="64">
        <v>6301248</v>
      </c>
      <c r="N565" s="57">
        <v>3</v>
      </c>
      <c r="O565" s="65">
        <v>0</v>
      </c>
      <c r="P565" s="66">
        <v>1</v>
      </c>
    </row>
    <row r="566" spans="1:16" ht="15.75" x14ac:dyDescent="0.25">
      <c r="A566" s="63" t="s">
        <v>107</v>
      </c>
      <c r="B566" s="115" t="s">
        <v>57</v>
      </c>
      <c r="C566" s="115" t="s">
        <v>549</v>
      </c>
      <c r="D566" s="115">
        <v>0</v>
      </c>
      <c r="E566" s="115" t="s">
        <v>59</v>
      </c>
      <c r="F566" s="117" t="s">
        <v>381</v>
      </c>
      <c r="G566" s="115" t="s">
        <v>576</v>
      </c>
      <c r="H566" s="118" t="s">
        <v>546</v>
      </c>
      <c r="I566" s="62">
        <v>10920</v>
      </c>
      <c r="J566" s="55">
        <v>2020</v>
      </c>
      <c r="K566" s="128">
        <v>2019</v>
      </c>
      <c r="L566" s="106">
        <v>40</v>
      </c>
      <c r="M566" s="64">
        <v>6301248</v>
      </c>
      <c r="N566" s="57">
        <v>3</v>
      </c>
      <c r="O566" s="65">
        <v>0</v>
      </c>
      <c r="P566" s="66">
        <v>1</v>
      </c>
    </row>
    <row r="567" spans="1:16" ht="15.75" x14ac:dyDescent="0.25">
      <c r="A567" s="63" t="s">
        <v>107</v>
      </c>
      <c r="B567" s="115" t="s">
        <v>57</v>
      </c>
      <c r="C567" s="115" t="s">
        <v>549</v>
      </c>
      <c r="D567" s="115">
        <v>0</v>
      </c>
      <c r="E567" s="115" t="s">
        <v>63</v>
      </c>
      <c r="F567" s="117" t="s">
        <v>381</v>
      </c>
      <c r="G567" s="115" t="s">
        <v>577</v>
      </c>
      <c r="H567" s="118" t="s">
        <v>546</v>
      </c>
      <c r="I567" s="62">
        <v>900</v>
      </c>
      <c r="J567" s="55">
        <v>2020</v>
      </c>
      <c r="K567" s="128">
        <v>2019</v>
      </c>
      <c r="L567" s="106">
        <v>3</v>
      </c>
      <c r="M567" s="64">
        <v>6301248</v>
      </c>
      <c r="N567" s="57">
        <v>3</v>
      </c>
      <c r="O567" s="65">
        <v>0</v>
      </c>
      <c r="P567" s="66">
        <v>1</v>
      </c>
    </row>
    <row r="568" spans="1:16" ht="15.75" x14ac:dyDescent="0.25">
      <c r="A568" s="63" t="s">
        <v>107</v>
      </c>
      <c r="B568" s="115" t="s">
        <v>126</v>
      </c>
      <c r="C568" s="115" t="s">
        <v>58</v>
      </c>
      <c r="D568" s="115">
        <v>0</v>
      </c>
      <c r="E568" s="115" t="s">
        <v>73</v>
      </c>
      <c r="F568" s="117" t="s">
        <v>396</v>
      </c>
      <c r="G568" s="115" t="s">
        <v>578</v>
      </c>
      <c r="H568" s="118" t="s">
        <v>546</v>
      </c>
      <c r="I568" s="62">
        <v>1600</v>
      </c>
      <c r="J568" s="55">
        <v>2020</v>
      </c>
      <c r="K568" s="128">
        <v>2019</v>
      </c>
      <c r="L568" s="106">
        <v>8</v>
      </c>
      <c r="M568" s="64">
        <v>6301248</v>
      </c>
      <c r="N568" s="57">
        <v>3</v>
      </c>
      <c r="O568" s="65">
        <v>0</v>
      </c>
      <c r="P568" s="66">
        <v>2</v>
      </c>
    </row>
    <row r="569" spans="1:16" ht="15.75" x14ac:dyDescent="0.25">
      <c r="A569" s="63" t="s">
        <v>107</v>
      </c>
      <c r="B569" s="115" t="s">
        <v>126</v>
      </c>
      <c r="C569" s="115" t="s">
        <v>58</v>
      </c>
      <c r="D569" s="115">
        <v>0</v>
      </c>
      <c r="E569" s="115" t="s">
        <v>67</v>
      </c>
      <c r="F569" s="117" t="s">
        <v>396</v>
      </c>
      <c r="G569" s="115" t="s">
        <v>578</v>
      </c>
      <c r="H569" s="118" t="s">
        <v>546</v>
      </c>
      <c r="I569" s="62">
        <v>2400</v>
      </c>
      <c r="J569" s="55">
        <v>2020</v>
      </c>
      <c r="K569" s="128">
        <v>2019</v>
      </c>
      <c r="L569" s="106">
        <v>12</v>
      </c>
      <c r="M569" s="64">
        <v>6301248</v>
      </c>
      <c r="N569" s="57">
        <v>3</v>
      </c>
      <c r="O569" s="65">
        <v>0</v>
      </c>
      <c r="P569" s="66">
        <v>2</v>
      </c>
    </row>
    <row r="570" spans="1:16" ht="15.75" x14ac:dyDescent="0.25">
      <c r="A570" s="63" t="s">
        <v>107</v>
      </c>
      <c r="B570" s="115" t="s">
        <v>126</v>
      </c>
      <c r="C570" s="115" t="s">
        <v>58</v>
      </c>
      <c r="D570" s="115">
        <v>0</v>
      </c>
      <c r="E570" s="115" t="s">
        <v>63</v>
      </c>
      <c r="F570" s="117" t="s">
        <v>396</v>
      </c>
      <c r="G570" s="115" t="s">
        <v>578</v>
      </c>
      <c r="H570" s="118" t="s">
        <v>546</v>
      </c>
      <c r="I570" s="62">
        <v>200</v>
      </c>
      <c r="J570" s="55">
        <v>2020</v>
      </c>
      <c r="K570" s="128">
        <v>2019</v>
      </c>
      <c r="L570" s="106">
        <v>1</v>
      </c>
      <c r="M570" s="64">
        <v>6301248</v>
      </c>
      <c r="N570" s="57">
        <v>3</v>
      </c>
      <c r="O570" s="65">
        <v>0</v>
      </c>
      <c r="P570" s="66">
        <v>1</v>
      </c>
    </row>
    <row r="571" spans="1:16" ht="15.75" x14ac:dyDescent="0.25">
      <c r="A571" s="63" t="s">
        <v>107</v>
      </c>
      <c r="B571" s="115" t="s">
        <v>126</v>
      </c>
      <c r="C571" s="115" t="s">
        <v>549</v>
      </c>
      <c r="D571" s="115">
        <v>0</v>
      </c>
      <c r="E571" s="115" t="s">
        <v>63</v>
      </c>
      <c r="F571" s="117" t="s">
        <v>396</v>
      </c>
      <c r="G571" s="115" t="s">
        <v>579</v>
      </c>
      <c r="H571" s="118" t="s">
        <v>546</v>
      </c>
      <c r="I571" s="62">
        <v>600</v>
      </c>
      <c r="J571" s="55">
        <v>2020</v>
      </c>
      <c r="K571" s="128">
        <v>2019</v>
      </c>
      <c r="L571" s="106">
        <v>3</v>
      </c>
      <c r="M571" s="64">
        <v>6301248</v>
      </c>
      <c r="N571" s="57">
        <v>3</v>
      </c>
      <c r="O571" s="65">
        <v>0</v>
      </c>
      <c r="P571" s="66">
        <v>1</v>
      </c>
    </row>
    <row r="572" spans="1:16" ht="15.75" x14ac:dyDescent="0.25">
      <c r="A572" s="63" t="s">
        <v>107</v>
      </c>
      <c r="B572" s="115" t="s">
        <v>126</v>
      </c>
      <c r="C572" s="115" t="s">
        <v>549</v>
      </c>
      <c r="D572" s="115">
        <v>0</v>
      </c>
      <c r="E572" s="115" t="s">
        <v>73</v>
      </c>
      <c r="F572" s="117" t="s">
        <v>396</v>
      </c>
      <c r="G572" s="115" t="s">
        <v>579</v>
      </c>
      <c r="H572" s="118" t="s">
        <v>546</v>
      </c>
      <c r="I572" s="62">
        <v>400</v>
      </c>
      <c r="J572" s="55">
        <v>2020</v>
      </c>
      <c r="K572" s="128">
        <v>2019</v>
      </c>
      <c r="L572" s="106">
        <v>2</v>
      </c>
      <c r="M572" s="64">
        <v>6301248</v>
      </c>
      <c r="N572" s="57">
        <v>3</v>
      </c>
      <c r="O572" s="65">
        <v>0</v>
      </c>
      <c r="P572" s="66">
        <v>1</v>
      </c>
    </row>
    <row r="573" spans="1:16" ht="15.75" x14ac:dyDescent="0.25">
      <c r="A573" s="63" t="s">
        <v>107</v>
      </c>
      <c r="B573" s="115" t="s">
        <v>126</v>
      </c>
      <c r="C573" s="115" t="s">
        <v>549</v>
      </c>
      <c r="D573" s="115">
        <v>0</v>
      </c>
      <c r="E573" s="115" t="s">
        <v>59</v>
      </c>
      <c r="F573" s="117" t="s">
        <v>396</v>
      </c>
      <c r="G573" s="115" t="s">
        <v>579</v>
      </c>
      <c r="H573" s="118" t="s">
        <v>546</v>
      </c>
      <c r="I573" s="62">
        <v>600</v>
      </c>
      <c r="J573" s="55">
        <v>2020</v>
      </c>
      <c r="K573" s="128">
        <v>2019</v>
      </c>
      <c r="L573" s="106">
        <v>3</v>
      </c>
      <c r="M573" s="64">
        <v>6301248</v>
      </c>
      <c r="N573" s="57">
        <v>3</v>
      </c>
      <c r="O573" s="65">
        <v>0</v>
      </c>
      <c r="P573" s="66">
        <v>2</v>
      </c>
    </row>
    <row r="574" spans="1:16" ht="15.75" x14ac:dyDescent="0.25">
      <c r="A574" s="63" t="s">
        <v>107</v>
      </c>
      <c r="B574" s="115" t="s">
        <v>66</v>
      </c>
      <c r="C574" s="115" t="s">
        <v>58</v>
      </c>
      <c r="D574" s="115">
        <v>0</v>
      </c>
      <c r="E574" s="115" t="s">
        <v>67</v>
      </c>
      <c r="F574" s="117" t="s">
        <v>371</v>
      </c>
      <c r="G574" s="115" t="s">
        <v>580</v>
      </c>
      <c r="H574" s="118" t="s">
        <v>546</v>
      </c>
      <c r="I574" s="62">
        <v>258900</v>
      </c>
      <c r="J574" s="55">
        <v>2020</v>
      </c>
      <c r="K574" s="128">
        <v>2019</v>
      </c>
      <c r="L574" s="106">
        <v>649</v>
      </c>
      <c r="M574" s="64">
        <v>6301248</v>
      </c>
      <c r="N574" s="57">
        <v>3</v>
      </c>
      <c r="O574" s="65">
        <v>0</v>
      </c>
      <c r="P574" s="66">
        <v>2</v>
      </c>
    </row>
    <row r="575" spans="1:16" ht="15.75" x14ac:dyDescent="0.25">
      <c r="A575" s="63" t="s">
        <v>107</v>
      </c>
      <c r="B575" s="115" t="s">
        <v>66</v>
      </c>
      <c r="C575" s="115" t="s">
        <v>549</v>
      </c>
      <c r="D575" s="115">
        <v>0</v>
      </c>
      <c r="E575" s="115" t="s">
        <v>67</v>
      </c>
      <c r="F575" s="117" t="s">
        <v>371</v>
      </c>
      <c r="G575" s="115" t="s">
        <v>581</v>
      </c>
      <c r="H575" s="118" t="s">
        <v>546</v>
      </c>
      <c r="I575" s="62">
        <v>22300</v>
      </c>
      <c r="J575" s="55">
        <v>2020</v>
      </c>
      <c r="K575" s="128">
        <v>2019</v>
      </c>
      <c r="L575" s="106">
        <v>54</v>
      </c>
      <c r="M575" s="64">
        <v>6301248</v>
      </c>
      <c r="N575" s="57">
        <v>3</v>
      </c>
      <c r="O575" s="65">
        <v>0</v>
      </c>
      <c r="P575" s="66">
        <v>2</v>
      </c>
    </row>
    <row r="576" spans="1:16" ht="15.75" x14ac:dyDescent="0.25">
      <c r="A576" s="63" t="s">
        <v>107</v>
      </c>
      <c r="B576" s="115" t="s">
        <v>66</v>
      </c>
      <c r="C576" s="115" t="s">
        <v>58</v>
      </c>
      <c r="D576" s="115">
        <v>0</v>
      </c>
      <c r="E576" s="115" t="s">
        <v>67</v>
      </c>
      <c r="F576" s="117" t="s">
        <v>371</v>
      </c>
      <c r="G576" s="115" t="s">
        <v>582</v>
      </c>
      <c r="H576" s="118" t="s">
        <v>546</v>
      </c>
      <c r="I576" s="62">
        <v>400</v>
      </c>
      <c r="J576" s="55">
        <v>2020</v>
      </c>
      <c r="K576" s="128">
        <v>2019</v>
      </c>
      <c r="L576" s="106">
        <v>1</v>
      </c>
      <c r="M576" s="64">
        <v>6301248</v>
      </c>
      <c r="N576" s="57">
        <v>3</v>
      </c>
      <c r="O576" s="65">
        <v>0</v>
      </c>
      <c r="P576" s="66">
        <v>1</v>
      </c>
    </row>
    <row r="577" spans="1:16" ht="15.75" x14ac:dyDescent="0.25">
      <c r="A577" s="63" t="s">
        <v>107</v>
      </c>
      <c r="B577" s="115" t="s">
        <v>66</v>
      </c>
      <c r="C577" s="115" t="s">
        <v>58</v>
      </c>
      <c r="D577" s="115">
        <v>0</v>
      </c>
      <c r="E577" s="115" t="s">
        <v>73</v>
      </c>
      <c r="F577" s="117" t="s">
        <v>371</v>
      </c>
      <c r="G577" s="115" t="s">
        <v>580</v>
      </c>
      <c r="H577" s="118" t="s">
        <v>546</v>
      </c>
      <c r="I577" s="62">
        <v>86000</v>
      </c>
      <c r="J577" s="55">
        <v>2020</v>
      </c>
      <c r="K577" s="128">
        <v>2019</v>
      </c>
      <c r="L577" s="106">
        <v>215</v>
      </c>
      <c r="M577" s="64">
        <v>6301248</v>
      </c>
      <c r="N577" s="57">
        <v>3</v>
      </c>
      <c r="O577" s="65">
        <v>0</v>
      </c>
      <c r="P577" s="66">
        <v>1</v>
      </c>
    </row>
    <row r="578" spans="1:16" ht="15.75" x14ac:dyDescent="0.25">
      <c r="A578" s="63" t="s">
        <v>107</v>
      </c>
      <c r="B578" s="115" t="s">
        <v>66</v>
      </c>
      <c r="C578" s="115" t="s">
        <v>549</v>
      </c>
      <c r="D578" s="115">
        <v>0</v>
      </c>
      <c r="E578" s="115" t="s">
        <v>63</v>
      </c>
      <c r="F578" s="117" t="s">
        <v>371</v>
      </c>
      <c r="G578" s="115" t="s">
        <v>581</v>
      </c>
      <c r="H578" s="118" t="s">
        <v>546</v>
      </c>
      <c r="I578" s="62">
        <v>40600</v>
      </c>
      <c r="J578" s="55">
        <v>2020</v>
      </c>
      <c r="K578" s="128">
        <v>2019</v>
      </c>
      <c r="L578" s="106">
        <v>102</v>
      </c>
      <c r="M578" s="64">
        <v>6301248</v>
      </c>
      <c r="N578" s="57">
        <v>3</v>
      </c>
      <c r="O578" s="65">
        <v>0</v>
      </c>
      <c r="P578" s="66">
        <v>1</v>
      </c>
    </row>
    <row r="579" spans="1:16" ht="15.75" x14ac:dyDescent="0.25">
      <c r="A579" s="63" t="s">
        <v>107</v>
      </c>
      <c r="B579" s="115" t="s">
        <v>66</v>
      </c>
      <c r="C579" s="115" t="s">
        <v>58</v>
      </c>
      <c r="D579" s="115">
        <v>0</v>
      </c>
      <c r="E579" s="115" t="s">
        <v>59</v>
      </c>
      <c r="F579" s="117" t="s">
        <v>371</v>
      </c>
      <c r="G579" s="115" t="s">
        <v>580</v>
      </c>
      <c r="H579" s="118" t="s">
        <v>546</v>
      </c>
      <c r="I579" s="62">
        <v>14400</v>
      </c>
      <c r="J579" s="55">
        <v>2020</v>
      </c>
      <c r="K579" s="128">
        <v>2019</v>
      </c>
      <c r="L579" s="106">
        <v>36</v>
      </c>
      <c r="M579" s="64">
        <v>6301248</v>
      </c>
      <c r="N579" s="57">
        <v>3</v>
      </c>
      <c r="O579" s="65">
        <v>0</v>
      </c>
      <c r="P579" s="66">
        <v>2</v>
      </c>
    </row>
    <row r="580" spans="1:16" ht="15.75" x14ac:dyDescent="0.25">
      <c r="A580" s="63" t="s">
        <v>107</v>
      </c>
      <c r="B580" s="115" t="s">
        <v>66</v>
      </c>
      <c r="C580" s="115" t="s">
        <v>549</v>
      </c>
      <c r="D580" s="115">
        <v>0</v>
      </c>
      <c r="E580" s="115" t="s">
        <v>59</v>
      </c>
      <c r="F580" s="117" t="s">
        <v>371</v>
      </c>
      <c r="G580" s="115" t="s">
        <v>581</v>
      </c>
      <c r="H580" s="118" t="s">
        <v>546</v>
      </c>
      <c r="I580" s="62">
        <v>11200</v>
      </c>
      <c r="J580" s="55">
        <v>2020</v>
      </c>
      <c r="K580" s="128">
        <v>2019</v>
      </c>
      <c r="L580" s="106">
        <v>28</v>
      </c>
      <c r="M580" s="64">
        <v>6301248</v>
      </c>
      <c r="N580" s="57">
        <v>3</v>
      </c>
      <c r="O580" s="65">
        <v>0</v>
      </c>
      <c r="P580" s="66">
        <v>2</v>
      </c>
    </row>
    <row r="581" spans="1:16" ht="15.75" x14ac:dyDescent="0.25">
      <c r="A581" s="63" t="s">
        <v>107</v>
      </c>
      <c r="B581" s="115" t="s">
        <v>66</v>
      </c>
      <c r="C581" s="115" t="s">
        <v>58</v>
      </c>
      <c r="D581" s="115">
        <v>0</v>
      </c>
      <c r="E581" s="115" t="s">
        <v>63</v>
      </c>
      <c r="F581" s="117" t="s">
        <v>371</v>
      </c>
      <c r="G581" s="115" t="s">
        <v>582</v>
      </c>
      <c r="H581" s="118" t="s">
        <v>546</v>
      </c>
      <c r="I581" s="62">
        <v>800</v>
      </c>
      <c r="J581" s="55">
        <v>2020</v>
      </c>
      <c r="K581" s="128">
        <v>2019</v>
      </c>
      <c r="L581" s="106">
        <v>2</v>
      </c>
      <c r="M581" s="64">
        <v>6301248</v>
      </c>
      <c r="N581" s="57">
        <v>3</v>
      </c>
      <c r="O581" s="65">
        <v>0</v>
      </c>
      <c r="P581" s="66">
        <v>2</v>
      </c>
    </row>
    <row r="582" spans="1:16" ht="15.75" x14ac:dyDescent="0.25">
      <c r="A582" s="63" t="s">
        <v>107</v>
      </c>
      <c r="B582" s="115" t="s">
        <v>66</v>
      </c>
      <c r="C582" s="115" t="s">
        <v>549</v>
      </c>
      <c r="D582" s="115">
        <v>0</v>
      </c>
      <c r="E582" s="115" t="s">
        <v>73</v>
      </c>
      <c r="F582" s="117" t="s">
        <v>583</v>
      </c>
      <c r="G582" s="115" t="s">
        <v>581</v>
      </c>
      <c r="H582" s="118" t="s">
        <v>546</v>
      </c>
      <c r="I582" s="62">
        <v>22278</v>
      </c>
      <c r="J582" s="55">
        <v>2020</v>
      </c>
      <c r="K582" s="128">
        <v>2020</v>
      </c>
      <c r="L582" s="106">
        <v>56</v>
      </c>
      <c r="M582" s="64">
        <v>6301248</v>
      </c>
      <c r="N582" s="57">
        <v>3</v>
      </c>
      <c r="O582" s="65">
        <v>0</v>
      </c>
      <c r="P582" s="66">
        <v>1</v>
      </c>
    </row>
    <row r="583" spans="1:16" ht="15.75" x14ac:dyDescent="0.25">
      <c r="A583" s="63" t="s">
        <v>107</v>
      </c>
      <c r="B583" s="115" t="s">
        <v>66</v>
      </c>
      <c r="C583" s="115" t="s">
        <v>549</v>
      </c>
      <c r="D583" s="115">
        <v>0</v>
      </c>
      <c r="E583" s="115" t="s">
        <v>63</v>
      </c>
      <c r="F583" s="117" t="s">
        <v>583</v>
      </c>
      <c r="G583" s="115" t="s">
        <v>584</v>
      </c>
      <c r="H583" s="118" t="s">
        <v>546</v>
      </c>
      <c r="I583" s="62">
        <v>1200</v>
      </c>
      <c r="J583" s="55">
        <v>2020</v>
      </c>
      <c r="K583" s="128">
        <v>2020</v>
      </c>
      <c r="L583" s="106">
        <v>3</v>
      </c>
      <c r="M583" s="64">
        <v>6301248</v>
      </c>
      <c r="N583" s="57">
        <v>3</v>
      </c>
      <c r="O583" s="65">
        <v>0</v>
      </c>
      <c r="P583" s="66">
        <v>2</v>
      </c>
    </row>
    <row r="584" spans="1:16" ht="15.75" x14ac:dyDescent="0.25">
      <c r="A584" s="63" t="s">
        <v>107</v>
      </c>
      <c r="B584" s="115" t="s">
        <v>66</v>
      </c>
      <c r="C584" s="115" t="s">
        <v>549</v>
      </c>
      <c r="D584" s="115">
        <v>0</v>
      </c>
      <c r="E584" s="115" t="s">
        <v>73</v>
      </c>
      <c r="F584" s="117" t="s">
        <v>371</v>
      </c>
      <c r="G584" s="115" t="s">
        <v>581</v>
      </c>
      <c r="H584" s="118" t="s">
        <v>546</v>
      </c>
      <c r="I584" s="62">
        <v>2822</v>
      </c>
      <c r="J584" s="55">
        <v>2020</v>
      </c>
      <c r="K584" s="128">
        <v>2019</v>
      </c>
      <c r="L584" s="106">
        <v>7</v>
      </c>
      <c r="M584" s="64">
        <v>6301248</v>
      </c>
      <c r="N584" s="57">
        <v>3</v>
      </c>
      <c r="O584" s="65">
        <v>0</v>
      </c>
      <c r="P584" s="66">
        <v>1</v>
      </c>
    </row>
    <row r="585" spans="1:16" ht="15.75" x14ac:dyDescent="0.25">
      <c r="A585" s="63" t="s">
        <v>107</v>
      </c>
      <c r="B585" s="115" t="s">
        <v>66</v>
      </c>
      <c r="C585" s="115" t="s">
        <v>58</v>
      </c>
      <c r="D585" s="115">
        <v>0</v>
      </c>
      <c r="E585" s="115" t="s">
        <v>63</v>
      </c>
      <c r="F585" s="117" t="s">
        <v>371</v>
      </c>
      <c r="G585" s="115" t="s">
        <v>580</v>
      </c>
      <c r="H585" s="118" t="s">
        <v>546</v>
      </c>
      <c r="I585" s="62">
        <v>53200</v>
      </c>
      <c r="J585" s="55">
        <v>2020</v>
      </c>
      <c r="K585" s="128">
        <v>2019</v>
      </c>
      <c r="L585" s="106">
        <v>133</v>
      </c>
      <c r="M585" s="64">
        <v>6301248</v>
      </c>
      <c r="N585" s="57">
        <v>3</v>
      </c>
      <c r="O585" s="65">
        <v>0</v>
      </c>
      <c r="P585" s="66">
        <v>1</v>
      </c>
    </row>
    <row r="586" spans="1:16" ht="15.75" x14ac:dyDescent="0.25">
      <c r="A586" s="63" t="s">
        <v>107</v>
      </c>
      <c r="B586" s="115" t="s">
        <v>84</v>
      </c>
      <c r="C586" s="115" t="s">
        <v>58</v>
      </c>
      <c r="D586" s="115">
        <v>0</v>
      </c>
      <c r="E586" s="115" t="s">
        <v>67</v>
      </c>
      <c r="F586" s="117" t="s">
        <v>555</v>
      </c>
      <c r="G586" s="115" t="s">
        <v>585</v>
      </c>
      <c r="H586" s="118" t="s">
        <v>546</v>
      </c>
      <c r="I586" s="62">
        <v>7200</v>
      </c>
      <c r="J586" s="55">
        <v>2020</v>
      </c>
      <c r="K586" s="128">
        <v>2019</v>
      </c>
      <c r="L586" s="106">
        <v>4</v>
      </c>
      <c r="M586" s="64">
        <v>6301248</v>
      </c>
      <c r="N586" s="57">
        <v>3</v>
      </c>
      <c r="O586" s="65">
        <v>0</v>
      </c>
      <c r="P586" s="66">
        <v>2</v>
      </c>
    </row>
    <row r="587" spans="1:16" ht="15.75" x14ac:dyDescent="0.25">
      <c r="A587" s="63" t="s">
        <v>107</v>
      </c>
      <c r="B587" s="115" t="s">
        <v>122</v>
      </c>
      <c r="C587" s="115" t="s">
        <v>549</v>
      </c>
      <c r="D587" s="115">
        <v>0</v>
      </c>
      <c r="E587" s="115" t="s">
        <v>67</v>
      </c>
      <c r="F587" s="117" t="s">
        <v>451</v>
      </c>
      <c r="G587" s="115" t="s">
        <v>586</v>
      </c>
      <c r="H587" s="118" t="s">
        <v>546</v>
      </c>
      <c r="I587" s="62">
        <v>1540</v>
      </c>
      <c r="J587" s="55">
        <v>2020</v>
      </c>
      <c r="K587" s="128">
        <v>2019</v>
      </c>
      <c r="L587" s="106">
        <v>7</v>
      </c>
      <c r="M587" s="64">
        <v>6301248</v>
      </c>
      <c r="N587" s="57">
        <v>3</v>
      </c>
      <c r="O587" s="65">
        <v>0</v>
      </c>
      <c r="P587" s="66">
        <v>1</v>
      </c>
    </row>
    <row r="588" spans="1:16" ht="15.75" x14ac:dyDescent="0.25">
      <c r="A588" s="63" t="s">
        <v>107</v>
      </c>
      <c r="B588" s="115" t="s">
        <v>122</v>
      </c>
      <c r="C588" s="115" t="s">
        <v>549</v>
      </c>
      <c r="D588" s="115">
        <v>0</v>
      </c>
      <c r="E588" s="115" t="s">
        <v>63</v>
      </c>
      <c r="F588" s="117" t="s">
        <v>451</v>
      </c>
      <c r="G588" s="115" t="s">
        <v>586</v>
      </c>
      <c r="H588" s="118" t="s">
        <v>546</v>
      </c>
      <c r="I588" s="62">
        <v>220</v>
      </c>
      <c r="J588" s="55">
        <v>2020</v>
      </c>
      <c r="K588" s="128">
        <v>2019</v>
      </c>
      <c r="L588" s="106">
        <v>1</v>
      </c>
      <c r="M588" s="64">
        <v>6301248</v>
      </c>
      <c r="N588" s="57">
        <v>3</v>
      </c>
      <c r="O588" s="65">
        <v>0</v>
      </c>
      <c r="P588" s="66">
        <v>2</v>
      </c>
    </row>
    <row r="589" spans="1:16" ht="15.75" x14ac:dyDescent="0.25">
      <c r="A589" s="63" t="s">
        <v>107</v>
      </c>
      <c r="B589" s="115" t="s">
        <v>122</v>
      </c>
      <c r="C589" s="115" t="s">
        <v>58</v>
      </c>
      <c r="D589" s="115">
        <v>0</v>
      </c>
      <c r="E589" s="115" t="s">
        <v>67</v>
      </c>
      <c r="F589" s="117" t="s">
        <v>451</v>
      </c>
      <c r="G589" s="115" t="s">
        <v>587</v>
      </c>
      <c r="H589" s="118" t="s">
        <v>546</v>
      </c>
      <c r="I589" s="62">
        <v>17380</v>
      </c>
      <c r="J589" s="55">
        <v>2020</v>
      </c>
      <c r="K589" s="128">
        <v>2019</v>
      </c>
      <c r="L589" s="106">
        <v>79</v>
      </c>
      <c r="M589" s="64">
        <v>6301248</v>
      </c>
      <c r="N589" s="57">
        <v>3</v>
      </c>
      <c r="O589" s="65">
        <v>0</v>
      </c>
      <c r="P589" s="66">
        <v>1</v>
      </c>
    </row>
    <row r="590" spans="1:16" ht="15.75" x14ac:dyDescent="0.25">
      <c r="A590" s="63" t="s">
        <v>107</v>
      </c>
      <c r="B590" s="115" t="s">
        <v>122</v>
      </c>
      <c r="C590" s="115" t="s">
        <v>58</v>
      </c>
      <c r="D590" s="115">
        <v>0</v>
      </c>
      <c r="E590" s="115" t="s">
        <v>59</v>
      </c>
      <c r="F590" s="125" t="s">
        <v>451</v>
      </c>
      <c r="G590" s="115" t="s">
        <v>587</v>
      </c>
      <c r="H590" s="118" t="s">
        <v>546</v>
      </c>
      <c r="I590" s="62">
        <v>220</v>
      </c>
      <c r="J590" s="55">
        <v>2020</v>
      </c>
      <c r="K590" s="128">
        <v>2019</v>
      </c>
      <c r="L590" s="106">
        <v>1</v>
      </c>
      <c r="M590" s="64">
        <f>M520-I590</f>
        <v>6301028</v>
      </c>
      <c r="N590" s="57">
        <v>3</v>
      </c>
      <c r="O590" s="65">
        <v>0</v>
      </c>
      <c r="P590" s="66">
        <v>2</v>
      </c>
    </row>
    <row r="591" spans="1:16" ht="15.75" x14ac:dyDescent="0.25">
      <c r="A591" s="63" t="s">
        <v>107</v>
      </c>
      <c r="B591" s="115" t="s">
        <v>81</v>
      </c>
      <c r="C591" s="115" t="s">
        <v>549</v>
      </c>
      <c r="D591" s="115">
        <v>0</v>
      </c>
      <c r="E591" s="115" t="s">
        <v>73</v>
      </c>
      <c r="F591" s="125" t="s">
        <v>413</v>
      </c>
      <c r="G591" s="115" t="s">
        <v>588</v>
      </c>
      <c r="H591" s="118" t="s">
        <v>546</v>
      </c>
      <c r="I591" s="62">
        <v>4060</v>
      </c>
      <c r="J591" s="55">
        <v>2020</v>
      </c>
      <c r="K591" s="128">
        <v>2019</v>
      </c>
      <c r="L591" s="106">
        <v>58</v>
      </c>
      <c r="M591" s="64">
        <f>M590-I591</f>
        <v>6296968</v>
      </c>
      <c r="N591" s="57">
        <v>3</v>
      </c>
      <c r="O591" s="65">
        <v>0</v>
      </c>
      <c r="P591" s="66">
        <v>2</v>
      </c>
    </row>
    <row r="592" spans="1:16" ht="15.75" x14ac:dyDescent="0.25">
      <c r="A592" s="63" t="s">
        <v>107</v>
      </c>
      <c r="B592" s="115" t="s">
        <v>81</v>
      </c>
      <c r="C592" s="115" t="s">
        <v>58</v>
      </c>
      <c r="D592" s="115">
        <v>0</v>
      </c>
      <c r="E592" s="115" t="s">
        <v>73</v>
      </c>
      <c r="F592" s="125" t="s">
        <v>413</v>
      </c>
      <c r="G592" s="115" t="s">
        <v>589</v>
      </c>
      <c r="H592" s="118" t="s">
        <v>546</v>
      </c>
      <c r="I592" s="62">
        <v>13370</v>
      </c>
      <c r="J592" s="55">
        <v>2020</v>
      </c>
      <c r="K592" s="128">
        <v>2019</v>
      </c>
      <c r="L592" s="106">
        <v>191</v>
      </c>
      <c r="M592" s="64">
        <v>6277770</v>
      </c>
      <c r="N592" s="57">
        <v>3</v>
      </c>
      <c r="O592" s="65">
        <v>0</v>
      </c>
      <c r="P592" s="66">
        <v>2</v>
      </c>
    </row>
    <row r="593" spans="1:16" ht="15.75" x14ac:dyDescent="0.25">
      <c r="A593" s="63" t="s">
        <v>107</v>
      </c>
      <c r="B593" s="115" t="s">
        <v>66</v>
      </c>
      <c r="C593" s="115" t="s">
        <v>590</v>
      </c>
      <c r="D593" s="115" t="s">
        <v>591</v>
      </c>
      <c r="E593" s="115" t="s">
        <v>67</v>
      </c>
      <c r="F593" s="125" t="s">
        <v>583</v>
      </c>
      <c r="G593" s="115" t="s">
        <v>592</v>
      </c>
      <c r="H593" s="118" t="s">
        <v>546</v>
      </c>
      <c r="I593" s="62">
        <v>39200</v>
      </c>
      <c r="J593" s="55">
        <v>2020</v>
      </c>
      <c r="K593" s="128">
        <v>2020</v>
      </c>
      <c r="L593" s="106">
        <v>98</v>
      </c>
      <c r="M593" s="64">
        <v>6277770</v>
      </c>
      <c r="N593" s="57">
        <v>3</v>
      </c>
      <c r="O593" s="65">
        <v>0</v>
      </c>
      <c r="P593" s="66">
        <v>1</v>
      </c>
    </row>
    <row r="594" spans="1:16" ht="15.75" x14ac:dyDescent="0.25">
      <c r="A594" s="63" t="s">
        <v>107</v>
      </c>
      <c r="B594" s="115" t="s">
        <v>57</v>
      </c>
      <c r="C594" s="115" t="s">
        <v>590</v>
      </c>
      <c r="D594" s="115" t="s">
        <v>591</v>
      </c>
      <c r="E594" s="115" t="s">
        <v>73</v>
      </c>
      <c r="F594" s="125" t="s">
        <v>381</v>
      </c>
      <c r="G594" s="115" t="s">
        <v>593</v>
      </c>
      <c r="H594" s="118" t="s">
        <v>546</v>
      </c>
      <c r="I594" s="62">
        <v>20340</v>
      </c>
      <c r="J594" s="55">
        <v>2020</v>
      </c>
      <c r="K594" s="128">
        <v>2019</v>
      </c>
      <c r="L594" s="106">
        <v>95</v>
      </c>
      <c r="M594" s="64">
        <v>6277770</v>
      </c>
      <c r="N594" s="57">
        <v>3</v>
      </c>
      <c r="O594" s="65">
        <v>0</v>
      </c>
      <c r="P594" s="66">
        <v>1</v>
      </c>
    </row>
    <row r="595" spans="1:16" ht="15.75" x14ac:dyDescent="0.25">
      <c r="A595" s="63" t="s">
        <v>107</v>
      </c>
      <c r="B595" s="115" t="s">
        <v>57</v>
      </c>
      <c r="C595" s="115" t="s">
        <v>590</v>
      </c>
      <c r="D595" s="115" t="s">
        <v>591</v>
      </c>
      <c r="E595" s="115" t="s">
        <v>73</v>
      </c>
      <c r="F595" s="125" t="s">
        <v>381</v>
      </c>
      <c r="G595" s="115" t="s">
        <v>594</v>
      </c>
      <c r="H595" s="118" t="s">
        <v>546</v>
      </c>
      <c r="I595" s="62">
        <v>8920</v>
      </c>
      <c r="J595" s="55">
        <v>2020</v>
      </c>
      <c r="K595" s="128">
        <v>2019</v>
      </c>
      <c r="L595" s="106">
        <v>34</v>
      </c>
      <c r="M595" s="64">
        <v>6277770</v>
      </c>
      <c r="N595" s="57">
        <v>3</v>
      </c>
      <c r="O595" s="65">
        <v>0</v>
      </c>
      <c r="P595" s="66">
        <v>2</v>
      </c>
    </row>
    <row r="596" spans="1:16" ht="15.75" x14ac:dyDescent="0.25">
      <c r="A596" s="63" t="s">
        <v>107</v>
      </c>
      <c r="B596" s="115" t="s">
        <v>57</v>
      </c>
      <c r="C596" s="115" t="s">
        <v>590</v>
      </c>
      <c r="D596" s="115" t="s">
        <v>591</v>
      </c>
      <c r="E596" s="115" t="s">
        <v>67</v>
      </c>
      <c r="F596" s="125" t="s">
        <v>381</v>
      </c>
      <c r="G596" s="115" t="s">
        <v>594</v>
      </c>
      <c r="H596" s="118" t="s">
        <v>546</v>
      </c>
      <c r="I596" s="62">
        <v>40200</v>
      </c>
      <c r="J596" s="55">
        <v>2020</v>
      </c>
      <c r="K596" s="128">
        <v>2019</v>
      </c>
      <c r="L596" s="106">
        <v>170</v>
      </c>
      <c r="M596" s="64">
        <v>6277770</v>
      </c>
      <c r="N596" s="57">
        <v>3</v>
      </c>
      <c r="O596" s="65">
        <v>0</v>
      </c>
      <c r="P596" s="66">
        <v>2</v>
      </c>
    </row>
    <row r="597" spans="1:16" ht="15.75" x14ac:dyDescent="0.25">
      <c r="A597" s="63" t="s">
        <v>107</v>
      </c>
      <c r="B597" s="115" t="s">
        <v>57</v>
      </c>
      <c r="C597" s="115" t="s">
        <v>590</v>
      </c>
      <c r="D597" s="115" t="s">
        <v>591</v>
      </c>
      <c r="E597" s="115" t="s">
        <v>67</v>
      </c>
      <c r="F597" s="125" t="s">
        <v>381</v>
      </c>
      <c r="G597" s="115" t="s">
        <v>595</v>
      </c>
      <c r="H597" s="118" t="s">
        <v>546</v>
      </c>
      <c r="I597" s="62">
        <v>29580</v>
      </c>
      <c r="J597" s="55">
        <v>2020</v>
      </c>
      <c r="K597" s="128">
        <v>2019</v>
      </c>
      <c r="L597" s="106">
        <v>99</v>
      </c>
      <c r="M597" s="64">
        <v>6277770</v>
      </c>
      <c r="N597" s="57">
        <v>3</v>
      </c>
      <c r="O597" s="65">
        <v>0</v>
      </c>
      <c r="P597" s="66">
        <v>1</v>
      </c>
    </row>
    <row r="598" spans="1:16" ht="15.75" x14ac:dyDescent="0.25">
      <c r="A598" s="63" t="s">
        <v>107</v>
      </c>
      <c r="B598" s="115" t="s">
        <v>57</v>
      </c>
      <c r="C598" s="115" t="s">
        <v>590</v>
      </c>
      <c r="D598" s="115" t="s">
        <v>591</v>
      </c>
      <c r="E598" s="115" t="s">
        <v>67</v>
      </c>
      <c r="F598" s="125" t="s">
        <v>381</v>
      </c>
      <c r="G598" s="115" t="s">
        <v>596</v>
      </c>
      <c r="H598" s="118" t="s">
        <v>546</v>
      </c>
      <c r="I598" s="62">
        <v>181740</v>
      </c>
      <c r="J598" s="55">
        <v>2020</v>
      </c>
      <c r="K598" s="128">
        <v>2019</v>
      </c>
      <c r="L598" s="106">
        <v>659</v>
      </c>
      <c r="M598" s="64">
        <v>6277770</v>
      </c>
      <c r="N598" s="57">
        <v>3</v>
      </c>
      <c r="O598" s="65">
        <v>0</v>
      </c>
      <c r="P598" s="66">
        <v>1</v>
      </c>
    </row>
    <row r="599" spans="1:16" ht="15.75" x14ac:dyDescent="0.25">
      <c r="A599" s="63" t="s">
        <v>107</v>
      </c>
      <c r="B599" s="115" t="s">
        <v>57</v>
      </c>
      <c r="C599" s="115" t="s">
        <v>590</v>
      </c>
      <c r="D599" s="115" t="s">
        <v>591</v>
      </c>
      <c r="E599" s="115" t="s">
        <v>73</v>
      </c>
      <c r="F599" s="125" t="s">
        <v>597</v>
      </c>
      <c r="G599" s="115" t="s">
        <v>596</v>
      </c>
      <c r="H599" s="118" t="s">
        <v>546</v>
      </c>
      <c r="I599" s="62">
        <v>53070</v>
      </c>
      <c r="J599" s="55">
        <v>2020</v>
      </c>
      <c r="K599" s="128">
        <v>2020</v>
      </c>
      <c r="L599" s="106">
        <v>180</v>
      </c>
      <c r="M599" s="64">
        <v>6277770</v>
      </c>
      <c r="N599" s="57">
        <v>3</v>
      </c>
      <c r="O599" s="65">
        <v>0</v>
      </c>
      <c r="P599" s="66">
        <v>2</v>
      </c>
    </row>
    <row r="600" spans="1:16" ht="15.75" x14ac:dyDescent="0.25">
      <c r="A600" s="63" t="s">
        <v>107</v>
      </c>
      <c r="B600" s="115" t="s">
        <v>57</v>
      </c>
      <c r="C600" s="115" t="s">
        <v>590</v>
      </c>
      <c r="D600" s="115" t="s">
        <v>591</v>
      </c>
      <c r="E600" s="115" t="s">
        <v>73</v>
      </c>
      <c r="F600" s="125" t="s">
        <v>597</v>
      </c>
      <c r="G600" s="115" t="s">
        <v>596</v>
      </c>
      <c r="H600" s="118" t="s">
        <v>546</v>
      </c>
      <c r="I600" s="62">
        <v>23190</v>
      </c>
      <c r="J600" s="55">
        <v>2020</v>
      </c>
      <c r="K600" s="128">
        <v>2020</v>
      </c>
      <c r="L600" s="106">
        <v>79</v>
      </c>
      <c r="M600" s="64">
        <v>6277770</v>
      </c>
      <c r="N600" s="57">
        <v>3</v>
      </c>
      <c r="O600" s="65">
        <v>0</v>
      </c>
      <c r="P600" s="66">
        <v>1</v>
      </c>
    </row>
    <row r="601" spans="1:16" ht="15.75" x14ac:dyDescent="0.25">
      <c r="A601" s="63" t="s">
        <v>107</v>
      </c>
      <c r="B601" s="115" t="s">
        <v>57</v>
      </c>
      <c r="C601" s="115" t="s">
        <v>590</v>
      </c>
      <c r="D601" s="115" t="s">
        <v>591</v>
      </c>
      <c r="E601" s="115" t="s">
        <v>67</v>
      </c>
      <c r="F601" s="125" t="s">
        <v>597</v>
      </c>
      <c r="G601" s="115" t="s">
        <v>598</v>
      </c>
      <c r="H601" s="118" t="s">
        <v>546</v>
      </c>
      <c r="I601" s="62">
        <v>3900</v>
      </c>
      <c r="J601" s="55">
        <v>2020</v>
      </c>
      <c r="K601" s="128">
        <v>2020</v>
      </c>
      <c r="L601" s="106">
        <v>9</v>
      </c>
      <c r="M601" s="64">
        <f>M591-I601</f>
        <v>6293068</v>
      </c>
      <c r="N601" s="57">
        <v>3</v>
      </c>
      <c r="O601" s="65">
        <v>0</v>
      </c>
      <c r="P601" s="66">
        <v>3</v>
      </c>
    </row>
    <row r="602" spans="1:16" ht="15.75" x14ac:dyDescent="0.25">
      <c r="A602" s="63" t="s">
        <v>107</v>
      </c>
      <c r="B602" s="115" t="s">
        <v>57</v>
      </c>
      <c r="C602" s="115" t="s">
        <v>590</v>
      </c>
      <c r="D602" s="115" t="s">
        <v>591</v>
      </c>
      <c r="E602" s="115" t="s">
        <v>67</v>
      </c>
      <c r="F602" s="125" t="s">
        <v>597</v>
      </c>
      <c r="G602" s="115" t="s">
        <v>599</v>
      </c>
      <c r="H602" s="118" t="s">
        <v>546</v>
      </c>
      <c r="I602" s="62">
        <v>700</v>
      </c>
      <c r="J602" s="55">
        <v>2020</v>
      </c>
      <c r="K602" s="128">
        <v>2020</v>
      </c>
      <c r="L602" s="106">
        <v>1</v>
      </c>
      <c r="M602" s="64">
        <v>6238570</v>
      </c>
      <c r="N602" s="57">
        <v>3</v>
      </c>
      <c r="O602" s="65">
        <v>0</v>
      </c>
      <c r="P602" s="66">
        <v>3</v>
      </c>
    </row>
    <row r="603" spans="1:16" ht="15.75" x14ac:dyDescent="0.25">
      <c r="A603" s="63" t="s">
        <v>107</v>
      </c>
      <c r="B603" s="115" t="s">
        <v>489</v>
      </c>
      <c r="C603" s="115" t="s">
        <v>58</v>
      </c>
      <c r="D603" s="115">
        <v>0</v>
      </c>
      <c r="E603" s="115" t="s">
        <v>62</v>
      </c>
      <c r="F603" s="117" t="s">
        <v>62</v>
      </c>
      <c r="G603" s="115" t="s">
        <v>600</v>
      </c>
      <c r="H603" s="118" t="s">
        <v>561</v>
      </c>
      <c r="I603" s="62">
        <v>15200</v>
      </c>
      <c r="J603" s="55">
        <v>2020</v>
      </c>
      <c r="K603" s="128">
        <v>2020</v>
      </c>
      <c r="L603" s="106">
        <v>28</v>
      </c>
      <c r="M603" s="64">
        <v>6238570</v>
      </c>
      <c r="N603" s="57">
        <v>3</v>
      </c>
      <c r="O603" s="65">
        <v>0</v>
      </c>
      <c r="P603" s="66">
        <v>3</v>
      </c>
    </row>
    <row r="604" spans="1:16" ht="15.75" x14ac:dyDescent="0.25">
      <c r="A604" s="63" t="s">
        <v>134</v>
      </c>
      <c r="B604" s="115" t="s">
        <v>197</v>
      </c>
      <c r="C604" s="115" t="s">
        <v>590</v>
      </c>
      <c r="D604" s="115" t="s">
        <v>591</v>
      </c>
      <c r="E604" s="115" t="s">
        <v>59</v>
      </c>
      <c r="F604" s="117" t="s">
        <v>465</v>
      </c>
      <c r="G604" s="115" t="s">
        <v>601</v>
      </c>
      <c r="H604" s="118" t="s">
        <v>546</v>
      </c>
      <c r="I604" s="62">
        <v>400</v>
      </c>
      <c r="J604" s="55">
        <v>2020</v>
      </c>
      <c r="K604" s="128">
        <v>2019</v>
      </c>
      <c r="L604" s="106">
        <v>1</v>
      </c>
      <c r="M604" s="64">
        <v>6238570</v>
      </c>
      <c r="N604" s="57">
        <v>4</v>
      </c>
      <c r="O604" s="65">
        <v>0</v>
      </c>
      <c r="P604" s="66">
        <v>3</v>
      </c>
    </row>
    <row r="605" spans="1:16" ht="15.75" x14ac:dyDescent="0.25">
      <c r="A605" s="63" t="s">
        <v>134</v>
      </c>
      <c r="B605" s="115" t="s">
        <v>197</v>
      </c>
      <c r="C605" s="115" t="s">
        <v>590</v>
      </c>
      <c r="D605" s="115" t="s">
        <v>591</v>
      </c>
      <c r="E605" s="115" t="s">
        <v>73</v>
      </c>
      <c r="F605" s="117" t="s">
        <v>465</v>
      </c>
      <c r="G605" s="115" t="s">
        <v>601</v>
      </c>
      <c r="H605" s="118" t="s">
        <v>546</v>
      </c>
      <c r="I605" s="62">
        <v>800</v>
      </c>
      <c r="J605" s="55">
        <v>2020</v>
      </c>
      <c r="K605" s="128">
        <v>2019</v>
      </c>
      <c r="L605" s="106">
        <v>2</v>
      </c>
      <c r="M605" s="64">
        <v>6238570</v>
      </c>
      <c r="N605" s="57">
        <v>4</v>
      </c>
      <c r="O605" s="65">
        <v>0</v>
      </c>
      <c r="P605" s="66">
        <v>3</v>
      </c>
    </row>
    <row r="606" spans="1:16" ht="15.75" x14ac:dyDescent="0.25">
      <c r="A606" s="63" t="s">
        <v>134</v>
      </c>
      <c r="B606" s="115" t="s">
        <v>197</v>
      </c>
      <c r="C606" s="115" t="s">
        <v>590</v>
      </c>
      <c r="D606" s="115" t="s">
        <v>591</v>
      </c>
      <c r="E606" s="115" t="s">
        <v>67</v>
      </c>
      <c r="F606" s="117" t="s">
        <v>465</v>
      </c>
      <c r="G606" s="115" t="s">
        <v>601</v>
      </c>
      <c r="H606" s="118" t="s">
        <v>546</v>
      </c>
      <c r="I606" s="62">
        <v>2800</v>
      </c>
      <c r="J606" s="55">
        <v>2020</v>
      </c>
      <c r="K606" s="128">
        <v>2019</v>
      </c>
      <c r="L606" s="106">
        <v>7</v>
      </c>
      <c r="M606" s="64">
        <v>6238570</v>
      </c>
      <c r="N606" s="57">
        <v>4</v>
      </c>
      <c r="O606" s="65">
        <v>0</v>
      </c>
      <c r="P606" s="66">
        <v>3</v>
      </c>
    </row>
    <row r="607" spans="1:16" ht="15.75" x14ac:dyDescent="0.25">
      <c r="A607" s="63" t="s">
        <v>134</v>
      </c>
      <c r="B607" s="115" t="s">
        <v>197</v>
      </c>
      <c r="C607" s="115" t="s">
        <v>590</v>
      </c>
      <c r="D607" s="115" t="s">
        <v>591</v>
      </c>
      <c r="E607" s="115" t="s">
        <v>73</v>
      </c>
      <c r="F607" s="117" t="s">
        <v>465</v>
      </c>
      <c r="G607" s="115" t="s">
        <v>602</v>
      </c>
      <c r="H607" s="118" t="s">
        <v>546</v>
      </c>
      <c r="I607" s="62">
        <v>800</v>
      </c>
      <c r="J607" s="55">
        <v>2020</v>
      </c>
      <c r="K607" s="128">
        <v>2019</v>
      </c>
      <c r="L607" s="106">
        <v>2</v>
      </c>
      <c r="M607" s="64">
        <f>M601-I607</f>
        <v>6292268</v>
      </c>
      <c r="N607" s="57">
        <v>4</v>
      </c>
      <c r="O607" s="65">
        <v>0</v>
      </c>
      <c r="P607" s="66">
        <v>3</v>
      </c>
    </row>
    <row r="608" spans="1:16" ht="15.75" x14ac:dyDescent="0.25">
      <c r="A608" s="63" t="s">
        <v>134</v>
      </c>
      <c r="B608" s="115" t="s">
        <v>197</v>
      </c>
      <c r="C608" s="115" t="s">
        <v>590</v>
      </c>
      <c r="D608" s="115" t="s">
        <v>591</v>
      </c>
      <c r="E608" s="115" t="s">
        <v>67</v>
      </c>
      <c r="F608" s="117" t="s">
        <v>465</v>
      </c>
      <c r="G608" s="115" t="s">
        <v>602</v>
      </c>
      <c r="H608" s="118" t="s">
        <v>546</v>
      </c>
      <c r="I608" s="62">
        <v>400</v>
      </c>
      <c r="J608" s="55">
        <v>2020</v>
      </c>
      <c r="K608" s="128">
        <v>2019</v>
      </c>
      <c r="L608" s="106">
        <v>1</v>
      </c>
      <c r="M608" s="64">
        <f>M607-I608</f>
        <v>6291868</v>
      </c>
      <c r="N608" s="57">
        <v>4</v>
      </c>
      <c r="O608" s="65">
        <v>0</v>
      </c>
      <c r="P608" s="66">
        <v>3</v>
      </c>
    </row>
    <row r="609" spans="1:16" ht="15.75" x14ac:dyDescent="0.25">
      <c r="A609" s="63" t="s">
        <v>134</v>
      </c>
      <c r="B609" s="115" t="s">
        <v>57</v>
      </c>
      <c r="C609" s="115" t="s">
        <v>590</v>
      </c>
      <c r="D609" s="115" t="s">
        <v>591</v>
      </c>
      <c r="E609" s="115" t="s">
        <v>59</v>
      </c>
      <c r="F609" s="125" t="s">
        <v>597</v>
      </c>
      <c r="G609" s="115" t="s">
        <v>603</v>
      </c>
      <c r="H609" s="118" t="s">
        <v>546</v>
      </c>
      <c r="I609" s="62">
        <v>10920</v>
      </c>
      <c r="J609" s="55">
        <v>2020</v>
      </c>
      <c r="K609" s="128">
        <v>2020</v>
      </c>
      <c r="L609" s="106">
        <v>40</v>
      </c>
      <c r="M609" s="64">
        <f>M608-I609</f>
        <v>6280948</v>
      </c>
      <c r="N609" s="57">
        <v>4</v>
      </c>
      <c r="O609" s="65">
        <v>0</v>
      </c>
      <c r="P609" s="66">
        <v>3</v>
      </c>
    </row>
    <row r="610" spans="1:16" ht="15.75" x14ac:dyDescent="0.25">
      <c r="A610" s="63" t="s">
        <v>134</v>
      </c>
      <c r="B610" s="115" t="s">
        <v>57</v>
      </c>
      <c r="C610" s="115" t="s">
        <v>590</v>
      </c>
      <c r="D610" s="115" t="s">
        <v>591</v>
      </c>
      <c r="E610" s="115" t="s">
        <v>63</v>
      </c>
      <c r="F610" s="125" t="s">
        <v>597</v>
      </c>
      <c r="G610" s="115" t="s">
        <v>604</v>
      </c>
      <c r="H610" s="118" t="s">
        <v>546</v>
      </c>
      <c r="I610" s="62">
        <v>780</v>
      </c>
      <c r="J610" s="55">
        <v>2020</v>
      </c>
      <c r="K610" s="128">
        <v>2020</v>
      </c>
      <c r="L610" s="106">
        <v>2</v>
      </c>
      <c r="M610" s="64">
        <f>M609-I610</f>
        <v>6280168</v>
      </c>
      <c r="N610" s="57">
        <v>4</v>
      </c>
      <c r="O610" s="65">
        <v>0</v>
      </c>
      <c r="P610" s="66">
        <v>3</v>
      </c>
    </row>
    <row r="611" spans="1:16" ht="15.75" x14ac:dyDescent="0.25">
      <c r="A611" s="63" t="s">
        <v>134</v>
      </c>
      <c r="B611" s="115" t="s">
        <v>57</v>
      </c>
      <c r="C611" s="115" t="s">
        <v>590</v>
      </c>
      <c r="D611" s="115" t="s">
        <v>591</v>
      </c>
      <c r="E611" s="115" t="s">
        <v>63</v>
      </c>
      <c r="F611" s="125" t="s">
        <v>597</v>
      </c>
      <c r="G611" s="115" t="s">
        <v>605</v>
      </c>
      <c r="H611" s="118" t="s">
        <v>546</v>
      </c>
      <c r="I611" s="62">
        <v>44520</v>
      </c>
      <c r="J611" s="55">
        <v>2020</v>
      </c>
      <c r="K611" s="128">
        <v>2020</v>
      </c>
      <c r="L611" s="106">
        <v>160</v>
      </c>
      <c r="M611" s="64">
        <v>5479690</v>
      </c>
      <c r="N611" s="57">
        <v>4</v>
      </c>
      <c r="O611" s="65">
        <v>0</v>
      </c>
      <c r="P611" s="66">
        <v>1</v>
      </c>
    </row>
    <row r="612" spans="1:16" ht="15.75" x14ac:dyDescent="0.25">
      <c r="A612" s="63" t="s">
        <v>134</v>
      </c>
      <c r="B612" s="115" t="s">
        <v>57</v>
      </c>
      <c r="C612" s="115" t="s">
        <v>590</v>
      </c>
      <c r="D612" s="115" t="s">
        <v>591</v>
      </c>
      <c r="E612" s="115" t="s">
        <v>63</v>
      </c>
      <c r="F612" s="125" t="s">
        <v>597</v>
      </c>
      <c r="G612" s="115" t="s">
        <v>603</v>
      </c>
      <c r="H612" s="118" t="s">
        <v>546</v>
      </c>
      <c r="I612" s="62">
        <v>34800</v>
      </c>
      <c r="J612" s="55">
        <v>2020</v>
      </c>
      <c r="K612" s="128">
        <v>2020</v>
      </c>
      <c r="L612" s="106">
        <v>128</v>
      </c>
      <c r="M612" s="64">
        <v>5479690</v>
      </c>
      <c r="N612" s="57">
        <v>4</v>
      </c>
      <c r="O612" s="65">
        <v>0</v>
      </c>
      <c r="P612" s="66">
        <v>2</v>
      </c>
    </row>
    <row r="613" spans="1:16" ht="15.75" x14ac:dyDescent="0.25">
      <c r="A613" s="63" t="s">
        <v>134</v>
      </c>
      <c r="B613" s="115" t="s">
        <v>57</v>
      </c>
      <c r="C613" s="115" t="s">
        <v>590</v>
      </c>
      <c r="D613" s="115" t="s">
        <v>591</v>
      </c>
      <c r="E613" s="115" t="s">
        <v>59</v>
      </c>
      <c r="F613" s="125" t="s">
        <v>597</v>
      </c>
      <c r="G613" s="115" t="s">
        <v>605</v>
      </c>
      <c r="H613" s="118" t="s">
        <v>546</v>
      </c>
      <c r="I613" s="62">
        <v>16500</v>
      </c>
      <c r="J613" s="55">
        <v>2020</v>
      </c>
      <c r="K613" s="128">
        <v>2020</v>
      </c>
      <c r="L613" s="106">
        <v>62</v>
      </c>
      <c r="M613" s="64">
        <v>5479690</v>
      </c>
      <c r="N613" s="57">
        <v>4</v>
      </c>
      <c r="O613" s="65">
        <v>0</v>
      </c>
      <c r="P613" s="66">
        <v>1</v>
      </c>
    </row>
    <row r="614" spans="1:16" ht="15.75" x14ac:dyDescent="0.25">
      <c r="A614" s="63" t="s">
        <v>134</v>
      </c>
      <c r="B614" s="115" t="s">
        <v>57</v>
      </c>
      <c r="C614" s="115" t="s">
        <v>590</v>
      </c>
      <c r="D614" s="115" t="s">
        <v>591</v>
      </c>
      <c r="E614" s="115" t="s">
        <v>63</v>
      </c>
      <c r="F614" s="125" t="s">
        <v>597</v>
      </c>
      <c r="G614" s="115" t="s">
        <v>606</v>
      </c>
      <c r="H614" s="118" t="s">
        <v>546</v>
      </c>
      <c r="I614" s="62">
        <v>600</v>
      </c>
      <c r="J614" s="55">
        <v>2020</v>
      </c>
      <c r="K614" s="128">
        <v>2020</v>
      </c>
      <c r="L614" s="106">
        <v>3</v>
      </c>
      <c r="M614" s="64">
        <v>5479690</v>
      </c>
      <c r="N614" s="57">
        <v>4</v>
      </c>
      <c r="O614" s="65">
        <v>0</v>
      </c>
      <c r="P614" s="66">
        <v>1</v>
      </c>
    </row>
    <row r="615" spans="1:16" ht="15.75" x14ac:dyDescent="0.25">
      <c r="A615" s="63" t="s">
        <v>134</v>
      </c>
      <c r="B615" s="115" t="s">
        <v>57</v>
      </c>
      <c r="C615" s="115" t="s">
        <v>590</v>
      </c>
      <c r="D615" s="115" t="s">
        <v>607</v>
      </c>
      <c r="E615" s="115" t="s">
        <v>67</v>
      </c>
      <c r="F615" s="125" t="s">
        <v>597</v>
      </c>
      <c r="G615" s="115" t="s">
        <v>608</v>
      </c>
      <c r="H615" s="118" t="s">
        <v>546</v>
      </c>
      <c r="I615" s="62">
        <v>31500</v>
      </c>
      <c r="J615" s="55">
        <v>2020</v>
      </c>
      <c r="K615" s="128">
        <v>2020</v>
      </c>
      <c r="L615" s="106">
        <v>56</v>
      </c>
      <c r="M615" s="64">
        <v>5479690</v>
      </c>
      <c r="N615" s="57">
        <v>4</v>
      </c>
      <c r="O615" s="65">
        <v>0</v>
      </c>
      <c r="P615" s="66">
        <v>2</v>
      </c>
    </row>
    <row r="616" spans="1:16" ht="15.75" x14ac:dyDescent="0.25">
      <c r="A616" s="63" t="s">
        <v>134</v>
      </c>
      <c r="B616" s="115" t="s">
        <v>57</v>
      </c>
      <c r="C616" s="115" t="s">
        <v>590</v>
      </c>
      <c r="D616" s="115" t="s">
        <v>607</v>
      </c>
      <c r="E616" s="115" t="s">
        <v>67</v>
      </c>
      <c r="F616" s="125" t="s">
        <v>609</v>
      </c>
      <c r="G616" s="115" t="s">
        <v>610</v>
      </c>
      <c r="H616" s="118" t="s">
        <v>611</v>
      </c>
      <c r="I616" s="62">
        <v>10800</v>
      </c>
      <c r="J616" s="55">
        <v>2020</v>
      </c>
      <c r="K616" s="128">
        <v>2018</v>
      </c>
      <c r="L616" s="106">
        <v>18</v>
      </c>
      <c r="M616" s="64">
        <v>6157710</v>
      </c>
      <c r="N616" s="57">
        <v>4</v>
      </c>
      <c r="O616" s="65">
        <v>1630</v>
      </c>
      <c r="P616" s="66">
        <v>1</v>
      </c>
    </row>
    <row r="617" spans="1:16" ht="15.75" x14ac:dyDescent="0.25">
      <c r="A617" s="63" t="s">
        <v>134</v>
      </c>
      <c r="B617" s="115" t="s">
        <v>57</v>
      </c>
      <c r="C617" s="115" t="s">
        <v>590</v>
      </c>
      <c r="D617" s="115" t="s">
        <v>607</v>
      </c>
      <c r="E617" s="115" t="s">
        <v>67</v>
      </c>
      <c r="F617" s="125" t="s">
        <v>612</v>
      </c>
      <c r="G617" s="115" t="s">
        <v>613</v>
      </c>
      <c r="H617" s="118" t="s">
        <v>614</v>
      </c>
      <c r="I617" s="62">
        <v>33900</v>
      </c>
      <c r="J617" s="55">
        <v>2020</v>
      </c>
      <c r="K617" s="128">
        <v>2020</v>
      </c>
      <c r="L617" s="106">
        <v>57</v>
      </c>
      <c r="M617" s="64">
        <v>6157710</v>
      </c>
      <c r="N617" s="57">
        <v>4</v>
      </c>
      <c r="O617" s="65">
        <v>0</v>
      </c>
      <c r="P617" s="66">
        <v>1</v>
      </c>
    </row>
    <row r="618" spans="1:16" ht="15.75" x14ac:dyDescent="0.25">
      <c r="A618" s="63" t="s">
        <v>134</v>
      </c>
      <c r="B618" s="115" t="s">
        <v>126</v>
      </c>
      <c r="C618" s="115" t="s">
        <v>590</v>
      </c>
      <c r="D618" s="115" t="s">
        <v>591</v>
      </c>
      <c r="E618" s="115" t="s">
        <v>63</v>
      </c>
      <c r="F618" s="117" t="s">
        <v>396</v>
      </c>
      <c r="G618" s="115" t="s">
        <v>615</v>
      </c>
      <c r="H618" s="118" t="s">
        <v>546</v>
      </c>
      <c r="I618" s="62">
        <v>200</v>
      </c>
      <c r="J618" s="55">
        <v>2020</v>
      </c>
      <c r="K618" s="128">
        <v>2019</v>
      </c>
      <c r="L618" s="106">
        <v>1</v>
      </c>
      <c r="M618" s="64">
        <v>6157710</v>
      </c>
      <c r="N618" s="57">
        <v>4</v>
      </c>
      <c r="O618" s="65">
        <v>0</v>
      </c>
      <c r="P618" s="66">
        <v>1</v>
      </c>
    </row>
    <row r="619" spans="1:16" ht="15.75" x14ac:dyDescent="0.25">
      <c r="A619" s="63" t="s">
        <v>134</v>
      </c>
      <c r="B619" s="115" t="s">
        <v>126</v>
      </c>
      <c r="C619" s="115" t="s">
        <v>590</v>
      </c>
      <c r="D619" s="115" t="s">
        <v>591</v>
      </c>
      <c r="E619" s="115" t="s">
        <v>73</v>
      </c>
      <c r="F619" s="117" t="s">
        <v>396</v>
      </c>
      <c r="G619" s="115" t="s">
        <v>615</v>
      </c>
      <c r="H619" s="118" t="s">
        <v>546</v>
      </c>
      <c r="I619" s="62">
        <v>1600</v>
      </c>
      <c r="J619" s="55">
        <v>2020</v>
      </c>
      <c r="K619" s="128">
        <v>2019</v>
      </c>
      <c r="L619" s="106">
        <v>8</v>
      </c>
      <c r="M619" s="64">
        <v>6157710</v>
      </c>
      <c r="N619" s="57">
        <v>4</v>
      </c>
      <c r="O619" s="65">
        <v>0</v>
      </c>
      <c r="P619" s="66">
        <v>2</v>
      </c>
    </row>
    <row r="620" spans="1:16" ht="15.75" x14ac:dyDescent="0.25">
      <c r="A620" s="63" t="s">
        <v>134</v>
      </c>
      <c r="B620" s="115" t="s">
        <v>126</v>
      </c>
      <c r="C620" s="115" t="s">
        <v>590</v>
      </c>
      <c r="D620" s="115" t="s">
        <v>591</v>
      </c>
      <c r="E620" s="115" t="s">
        <v>67</v>
      </c>
      <c r="F620" s="117" t="s">
        <v>396</v>
      </c>
      <c r="G620" s="115" t="s">
        <v>615</v>
      </c>
      <c r="H620" s="118" t="s">
        <v>546</v>
      </c>
      <c r="I620" s="62">
        <v>2400</v>
      </c>
      <c r="J620" s="55">
        <v>2020</v>
      </c>
      <c r="K620" s="128">
        <v>2019</v>
      </c>
      <c r="L620" s="106">
        <v>12</v>
      </c>
      <c r="M620" s="64">
        <v>6157710</v>
      </c>
      <c r="N620" s="57">
        <v>4</v>
      </c>
      <c r="O620" s="65">
        <v>0</v>
      </c>
      <c r="P620" s="66">
        <v>2</v>
      </c>
    </row>
    <row r="621" spans="1:16" ht="15.75" x14ac:dyDescent="0.25">
      <c r="A621" s="63" t="s">
        <v>134</v>
      </c>
      <c r="B621" s="115" t="s">
        <v>126</v>
      </c>
      <c r="C621" s="115" t="s">
        <v>590</v>
      </c>
      <c r="D621" s="115" t="s">
        <v>591</v>
      </c>
      <c r="E621" s="115" t="s">
        <v>63</v>
      </c>
      <c r="F621" s="117" t="s">
        <v>396</v>
      </c>
      <c r="G621" s="115" t="s">
        <v>616</v>
      </c>
      <c r="H621" s="118" t="s">
        <v>546</v>
      </c>
      <c r="I621" s="62">
        <v>600</v>
      </c>
      <c r="J621" s="55">
        <v>2020</v>
      </c>
      <c r="K621" s="128">
        <v>2019</v>
      </c>
      <c r="L621" s="106">
        <v>3</v>
      </c>
      <c r="M621" s="64">
        <f>M610-I621</f>
        <v>6279568</v>
      </c>
      <c r="N621" s="57">
        <v>4</v>
      </c>
      <c r="O621" s="65">
        <v>0</v>
      </c>
      <c r="P621" s="66">
        <v>2</v>
      </c>
    </row>
    <row r="622" spans="1:16" ht="15.75" x14ac:dyDescent="0.25">
      <c r="A622" s="63" t="s">
        <v>134</v>
      </c>
      <c r="B622" s="115" t="s">
        <v>126</v>
      </c>
      <c r="C622" s="115" t="s">
        <v>590</v>
      </c>
      <c r="D622" s="115" t="s">
        <v>591</v>
      </c>
      <c r="E622" s="115" t="s">
        <v>73</v>
      </c>
      <c r="F622" s="117" t="s">
        <v>396</v>
      </c>
      <c r="G622" s="115" t="s">
        <v>616</v>
      </c>
      <c r="H622" s="118" t="s">
        <v>546</v>
      </c>
      <c r="I622" s="62">
        <v>400</v>
      </c>
      <c r="J622" s="55">
        <v>2020</v>
      </c>
      <c r="K622" s="128">
        <v>2019</v>
      </c>
      <c r="L622" s="106">
        <v>2</v>
      </c>
      <c r="M622" s="64">
        <f t="shared" ref="M622:M627" si="0">M621-I622</f>
        <v>6279168</v>
      </c>
      <c r="N622" s="57">
        <v>4</v>
      </c>
      <c r="O622" s="65">
        <v>0</v>
      </c>
      <c r="P622" s="66">
        <v>1</v>
      </c>
    </row>
    <row r="623" spans="1:16" ht="15.75" x14ac:dyDescent="0.25">
      <c r="A623" s="63" t="s">
        <v>134</v>
      </c>
      <c r="B623" s="115" t="s">
        <v>126</v>
      </c>
      <c r="C623" s="115" t="s">
        <v>590</v>
      </c>
      <c r="D623" s="115" t="s">
        <v>591</v>
      </c>
      <c r="E623" s="115" t="s">
        <v>67</v>
      </c>
      <c r="F623" s="117" t="s">
        <v>396</v>
      </c>
      <c r="G623" s="115" t="s">
        <v>616</v>
      </c>
      <c r="H623" s="118" t="s">
        <v>546</v>
      </c>
      <c r="I623" s="62">
        <v>600</v>
      </c>
      <c r="J623" s="55">
        <v>2020</v>
      </c>
      <c r="K623" s="128">
        <v>2019</v>
      </c>
      <c r="L623" s="106">
        <v>3</v>
      </c>
      <c r="M623" s="64">
        <f t="shared" si="0"/>
        <v>6278568</v>
      </c>
      <c r="N623" s="57">
        <v>4</v>
      </c>
      <c r="O623" s="65">
        <v>0</v>
      </c>
      <c r="P623" s="66">
        <v>1</v>
      </c>
    </row>
    <row r="624" spans="1:16" ht="15.75" x14ac:dyDescent="0.25">
      <c r="A624" s="63" t="s">
        <v>134</v>
      </c>
      <c r="B624" s="115" t="s">
        <v>66</v>
      </c>
      <c r="C624" s="115" t="s">
        <v>58</v>
      </c>
      <c r="D624" s="115">
        <v>0</v>
      </c>
      <c r="E624" s="115" t="s">
        <v>67</v>
      </c>
      <c r="F624" s="117" t="s">
        <v>583</v>
      </c>
      <c r="G624" s="115" t="s">
        <v>617</v>
      </c>
      <c r="H624" s="118" t="s">
        <v>546</v>
      </c>
      <c r="I624" s="62">
        <v>400</v>
      </c>
      <c r="J624" s="55">
        <v>2020</v>
      </c>
      <c r="K624" s="128">
        <v>2020</v>
      </c>
      <c r="L624" s="106">
        <v>1</v>
      </c>
      <c r="M624" s="64">
        <f t="shared" si="0"/>
        <v>6278168</v>
      </c>
      <c r="N624" s="57">
        <v>4</v>
      </c>
      <c r="O624" s="65">
        <v>0</v>
      </c>
      <c r="P624" s="66">
        <v>2</v>
      </c>
    </row>
    <row r="625" spans="1:16" ht="15.75" x14ac:dyDescent="0.25">
      <c r="A625" s="63" t="s">
        <v>134</v>
      </c>
      <c r="B625" s="115" t="s">
        <v>66</v>
      </c>
      <c r="C625" s="115" t="s">
        <v>58</v>
      </c>
      <c r="D625" s="115">
        <v>0</v>
      </c>
      <c r="E625" s="115" t="s">
        <v>67</v>
      </c>
      <c r="F625" s="117" t="s">
        <v>583</v>
      </c>
      <c r="G625" s="115" t="s">
        <v>618</v>
      </c>
      <c r="H625" s="118" t="s">
        <v>546</v>
      </c>
      <c r="I625" s="62">
        <v>258100</v>
      </c>
      <c r="J625" s="55">
        <v>2020</v>
      </c>
      <c r="K625" s="128">
        <v>2020</v>
      </c>
      <c r="L625" s="106">
        <v>648</v>
      </c>
      <c r="M625" s="64">
        <f t="shared" si="0"/>
        <v>6020068</v>
      </c>
      <c r="N625" s="57">
        <v>4</v>
      </c>
      <c r="O625" s="65">
        <v>0</v>
      </c>
      <c r="P625" s="66">
        <v>1</v>
      </c>
    </row>
    <row r="626" spans="1:16" ht="15.75" x14ac:dyDescent="0.25">
      <c r="A626" s="63" t="s">
        <v>134</v>
      </c>
      <c r="B626" s="115" t="s">
        <v>66</v>
      </c>
      <c r="C626" s="115" t="s">
        <v>58</v>
      </c>
      <c r="D626" s="115">
        <v>0</v>
      </c>
      <c r="E626" s="115" t="s">
        <v>73</v>
      </c>
      <c r="F626" s="117" t="s">
        <v>583</v>
      </c>
      <c r="G626" s="115" t="s">
        <v>618</v>
      </c>
      <c r="H626" s="118" t="s">
        <v>546</v>
      </c>
      <c r="I626" s="62">
        <v>82000</v>
      </c>
      <c r="J626" s="55">
        <v>2020</v>
      </c>
      <c r="K626" s="128">
        <v>2020</v>
      </c>
      <c r="L626" s="106">
        <v>205</v>
      </c>
      <c r="M626" s="64">
        <f t="shared" si="0"/>
        <v>5938068</v>
      </c>
      <c r="N626" s="57">
        <v>4</v>
      </c>
      <c r="O626" s="65">
        <v>0</v>
      </c>
      <c r="P626" s="66">
        <v>2</v>
      </c>
    </row>
    <row r="627" spans="1:16" ht="15.75" x14ac:dyDescent="0.25">
      <c r="A627" s="63" t="s">
        <v>134</v>
      </c>
      <c r="B627" s="115" t="s">
        <v>66</v>
      </c>
      <c r="C627" s="115" t="s">
        <v>58</v>
      </c>
      <c r="D627" s="115">
        <v>0</v>
      </c>
      <c r="E627" s="115" t="s">
        <v>59</v>
      </c>
      <c r="F627" s="117" t="s">
        <v>583</v>
      </c>
      <c r="G627" s="115" t="s">
        <v>618</v>
      </c>
      <c r="H627" s="118" t="s">
        <v>546</v>
      </c>
      <c r="I627" s="62">
        <v>14800</v>
      </c>
      <c r="J627" s="55">
        <v>2020</v>
      </c>
      <c r="K627" s="128">
        <v>2020</v>
      </c>
      <c r="L627" s="106">
        <v>36</v>
      </c>
      <c r="M627" s="64">
        <f t="shared" si="0"/>
        <v>5923268</v>
      </c>
      <c r="N627" s="57">
        <v>4</v>
      </c>
      <c r="O627" s="65">
        <v>0</v>
      </c>
      <c r="P627" s="66">
        <v>4</v>
      </c>
    </row>
    <row r="628" spans="1:16" ht="15.75" x14ac:dyDescent="0.25">
      <c r="A628" s="63" t="s">
        <v>134</v>
      </c>
      <c r="B628" s="115" t="s">
        <v>66</v>
      </c>
      <c r="C628" s="115" t="s">
        <v>58</v>
      </c>
      <c r="D628" s="115">
        <v>0</v>
      </c>
      <c r="E628" s="115" t="s">
        <v>63</v>
      </c>
      <c r="F628" s="117" t="s">
        <v>583</v>
      </c>
      <c r="G628" s="115" t="s">
        <v>618</v>
      </c>
      <c r="H628" s="118" t="s">
        <v>546</v>
      </c>
      <c r="I628" s="62">
        <v>52000</v>
      </c>
      <c r="J628" s="55">
        <v>2020</v>
      </c>
      <c r="K628" s="128">
        <v>2020</v>
      </c>
      <c r="L628" s="106">
        <v>130</v>
      </c>
      <c r="M628" s="64">
        <v>6018090</v>
      </c>
      <c r="N628" s="57">
        <v>4</v>
      </c>
      <c r="O628" s="65">
        <v>0</v>
      </c>
      <c r="P628" s="66">
        <v>4</v>
      </c>
    </row>
    <row r="629" spans="1:16" ht="15.75" x14ac:dyDescent="0.25">
      <c r="A629" s="63" t="s">
        <v>134</v>
      </c>
      <c r="B629" s="115" t="s">
        <v>66</v>
      </c>
      <c r="C629" s="115" t="s">
        <v>58</v>
      </c>
      <c r="D629" s="115">
        <v>0</v>
      </c>
      <c r="E629" s="115" t="s">
        <v>63</v>
      </c>
      <c r="F629" s="117" t="s">
        <v>583</v>
      </c>
      <c r="G629" s="115" t="s">
        <v>617</v>
      </c>
      <c r="H629" s="118" t="s">
        <v>546</v>
      </c>
      <c r="I629" s="62">
        <v>800</v>
      </c>
      <c r="J629" s="55">
        <v>2020</v>
      </c>
      <c r="K629" s="128">
        <v>2020</v>
      </c>
      <c r="L629" s="106">
        <v>2</v>
      </c>
      <c r="M629" s="64">
        <f>M627-I629</f>
        <v>5922468</v>
      </c>
      <c r="N629" s="57">
        <v>4</v>
      </c>
      <c r="O629" s="65">
        <v>0</v>
      </c>
      <c r="P629" s="66">
        <v>4</v>
      </c>
    </row>
    <row r="630" spans="1:16" ht="15.75" x14ac:dyDescent="0.25">
      <c r="A630" s="63" t="s">
        <v>134</v>
      </c>
      <c r="B630" s="115" t="s">
        <v>66</v>
      </c>
      <c r="C630" s="115" t="s">
        <v>549</v>
      </c>
      <c r="D630" s="115">
        <v>0</v>
      </c>
      <c r="E630" s="115" t="s">
        <v>63</v>
      </c>
      <c r="F630" s="117" t="s">
        <v>583</v>
      </c>
      <c r="G630" s="115" t="s">
        <v>619</v>
      </c>
      <c r="H630" s="118" t="s">
        <v>546</v>
      </c>
      <c r="I630" s="62">
        <v>39800</v>
      </c>
      <c r="J630" s="55">
        <v>2020</v>
      </c>
      <c r="K630" s="128">
        <v>2020</v>
      </c>
      <c r="L630" s="106">
        <v>100</v>
      </c>
      <c r="M630" s="64">
        <v>5984190</v>
      </c>
      <c r="N630" s="57">
        <v>4</v>
      </c>
      <c r="O630" s="65">
        <v>0</v>
      </c>
      <c r="P630" s="66">
        <v>1</v>
      </c>
    </row>
    <row r="631" spans="1:16" ht="15.75" x14ac:dyDescent="0.25">
      <c r="A631" s="63" t="s">
        <v>134</v>
      </c>
      <c r="B631" s="115" t="s">
        <v>66</v>
      </c>
      <c r="C631" s="115" t="s">
        <v>549</v>
      </c>
      <c r="D631" s="115">
        <v>0</v>
      </c>
      <c r="E631" s="115" t="s">
        <v>67</v>
      </c>
      <c r="F631" s="117" t="s">
        <v>583</v>
      </c>
      <c r="G631" s="115" t="s">
        <v>619</v>
      </c>
      <c r="H631" s="118" t="s">
        <v>546</v>
      </c>
      <c r="I631" s="62">
        <v>21100</v>
      </c>
      <c r="J631" s="55">
        <v>2020</v>
      </c>
      <c r="K631" s="128">
        <v>2020</v>
      </c>
      <c r="L631" s="106">
        <v>53</v>
      </c>
      <c r="M631" s="64">
        <v>5984190</v>
      </c>
      <c r="N631" s="57">
        <v>4</v>
      </c>
      <c r="O631" s="65">
        <v>0</v>
      </c>
      <c r="P631" s="66">
        <v>1</v>
      </c>
    </row>
    <row r="632" spans="1:16" ht="15.75" x14ac:dyDescent="0.25">
      <c r="A632" s="63" t="s">
        <v>134</v>
      </c>
      <c r="B632" s="115" t="s">
        <v>66</v>
      </c>
      <c r="C632" s="115" t="s">
        <v>549</v>
      </c>
      <c r="D632" s="115">
        <v>0</v>
      </c>
      <c r="E632" s="115" t="s">
        <v>59</v>
      </c>
      <c r="F632" s="117" t="s">
        <v>583</v>
      </c>
      <c r="G632" s="115" t="s">
        <v>619</v>
      </c>
      <c r="H632" s="118" t="s">
        <v>546</v>
      </c>
      <c r="I632" s="62">
        <v>11200</v>
      </c>
      <c r="J632" s="55">
        <v>2020</v>
      </c>
      <c r="K632" s="128">
        <v>2020</v>
      </c>
      <c r="L632" s="106">
        <v>28</v>
      </c>
      <c r="M632" s="64">
        <v>5984190</v>
      </c>
      <c r="N632" s="57">
        <v>4</v>
      </c>
      <c r="O632" s="65">
        <v>0</v>
      </c>
      <c r="P632" s="66">
        <v>1</v>
      </c>
    </row>
    <row r="633" spans="1:16" ht="15.75" x14ac:dyDescent="0.25">
      <c r="A633" s="63" t="s">
        <v>134</v>
      </c>
      <c r="B633" s="115" t="s">
        <v>66</v>
      </c>
      <c r="C633" s="115" t="s">
        <v>549</v>
      </c>
      <c r="D633" s="115">
        <v>0</v>
      </c>
      <c r="E633" s="115" t="s">
        <v>73</v>
      </c>
      <c r="F633" s="117" t="s">
        <v>583</v>
      </c>
      <c r="G633" s="115" t="s">
        <v>619</v>
      </c>
      <c r="H633" s="118" t="s">
        <v>546</v>
      </c>
      <c r="I633" s="62">
        <v>23100</v>
      </c>
      <c r="J633" s="55">
        <v>2020</v>
      </c>
      <c r="K633" s="128">
        <v>2020</v>
      </c>
      <c r="L633" s="106">
        <v>58</v>
      </c>
      <c r="M633" s="64">
        <v>5984190</v>
      </c>
      <c r="N633" s="57">
        <v>4</v>
      </c>
      <c r="O633" s="65">
        <v>0</v>
      </c>
      <c r="P633" s="66">
        <v>2</v>
      </c>
    </row>
    <row r="634" spans="1:16" ht="15.75" x14ac:dyDescent="0.25">
      <c r="A634" s="63" t="s">
        <v>134</v>
      </c>
      <c r="B634" s="115" t="s">
        <v>66</v>
      </c>
      <c r="C634" s="115" t="s">
        <v>549</v>
      </c>
      <c r="D634" s="115">
        <v>0</v>
      </c>
      <c r="E634" s="115" t="s">
        <v>63</v>
      </c>
      <c r="F634" s="117" t="s">
        <v>583</v>
      </c>
      <c r="G634" s="115" t="s">
        <v>620</v>
      </c>
      <c r="H634" s="118" t="s">
        <v>546</v>
      </c>
      <c r="I634" s="62">
        <v>1200</v>
      </c>
      <c r="J634" s="55">
        <v>2020</v>
      </c>
      <c r="K634" s="128">
        <v>2020</v>
      </c>
      <c r="L634" s="106">
        <v>3</v>
      </c>
      <c r="M634" s="64">
        <v>5984190</v>
      </c>
      <c r="N634" s="57">
        <v>4</v>
      </c>
      <c r="O634" s="65">
        <v>0</v>
      </c>
      <c r="P634" s="66">
        <v>2</v>
      </c>
    </row>
    <row r="635" spans="1:16" ht="15.75" x14ac:dyDescent="0.25">
      <c r="A635" s="63" t="s">
        <v>134</v>
      </c>
      <c r="B635" s="115" t="s">
        <v>122</v>
      </c>
      <c r="C635" s="115" t="s">
        <v>58</v>
      </c>
      <c r="D635" s="115">
        <v>0</v>
      </c>
      <c r="E635" s="115" t="s">
        <v>67</v>
      </c>
      <c r="F635" s="117" t="s">
        <v>451</v>
      </c>
      <c r="G635" s="115" t="s">
        <v>621</v>
      </c>
      <c r="H635" s="118" t="s">
        <v>546</v>
      </c>
      <c r="I635" s="62">
        <v>16720</v>
      </c>
      <c r="J635" s="55">
        <v>2020</v>
      </c>
      <c r="K635" s="128">
        <v>2019</v>
      </c>
      <c r="L635" s="106">
        <v>76</v>
      </c>
      <c r="M635" s="64">
        <v>5984190</v>
      </c>
      <c r="N635" s="57">
        <v>4</v>
      </c>
      <c r="O635" s="65">
        <v>0</v>
      </c>
      <c r="P635" s="66">
        <v>2</v>
      </c>
    </row>
    <row r="636" spans="1:16" ht="15.75" x14ac:dyDescent="0.25">
      <c r="A636" s="63" t="s">
        <v>134</v>
      </c>
      <c r="B636" s="115" t="s">
        <v>122</v>
      </c>
      <c r="C636" s="115" t="s">
        <v>58</v>
      </c>
      <c r="D636" s="115">
        <v>0</v>
      </c>
      <c r="E636" s="115" t="s">
        <v>59</v>
      </c>
      <c r="F636" s="117" t="s">
        <v>451</v>
      </c>
      <c r="G636" s="115" t="s">
        <v>621</v>
      </c>
      <c r="H636" s="118" t="s">
        <v>546</v>
      </c>
      <c r="I636" s="62">
        <v>220</v>
      </c>
      <c r="J636" s="55">
        <v>2020</v>
      </c>
      <c r="K636" s="128">
        <v>2019</v>
      </c>
      <c r="L636" s="106">
        <v>1</v>
      </c>
      <c r="M636" s="64">
        <f>M629-I636</f>
        <v>5922248</v>
      </c>
      <c r="N636" s="57">
        <v>4</v>
      </c>
      <c r="O636" s="65">
        <v>0</v>
      </c>
      <c r="P636" s="66">
        <v>1</v>
      </c>
    </row>
    <row r="637" spans="1:16" ht="15.75" x14ac:dyDescent="0.25">
      <c r="A637" s="63" t="s">
        <v>134</v>
      </c>
      <c r="B637" s="115" t="s">
        <v>122</v>
      </c>
      <c r="C637" s="115" t="s">
        <v>549</v>
      </c>
      <c r="D637" s="115">
        <v>0</v>
      </c>
      <c r="E637" s="115" t="s">
        <v>63</v>
      </c>
      <c r="F637" s="117" t="s">
        <v>451</v>
      </c>
      <c r="G637" s="115" t="s">
        <v>622</v>
      </c>
      <c r="H637" s="118" t="s">
        <v>546</v>
      </c>
      <c r="I637" s="62">
        <v>220</v>
      </c>
      <c r="J637" s="55">
        <v>2020</v>
      </c>
      <c r="K637" s="128">
        <v>2019</v>
      </c>
      <c r="L637" s="106">
        <v>1</v>
      </c>
      <c r="M637" s="64">
        <f t="shared" ref="M637:M646" si="1">M636-I637</f>
        <v>5922028</v>
      </c>
      <c r="N637" s="57">
        <v>4</v>
      </c>
      <c r="O637" s="65">
        <v>0</v>
      </c>
      <c r="P637" s="66">
        <v>1</v>
      </c>
    </row>
    <row r="638" spans="1:16" ht="15.75" x14ac:dyDescent="0.25">
      <c r="A638" s="63" t="s">
        <v>134</v>
      </c>
      <c r="B638" s="115" t="s">
        <v>122</v>
      </c>
      <c r="C638" s="115" t="s">
        <v>549</v>
      </c>
      <c r="D638" s="115">
        <v>0</v>
      </c>
      <c r="E638" s="115" t="s">
        <v>67</v>
      </c>
      <c r="F638" s="117" t="s">
        <v>451</v>
      </c>
      <c r="G638" s="115" t="s">
        <v>622</v>
      </c>
      <c r="H638" s="118" t="s">
        <v>546</v>
      </c>
      <c r="I638" s="62">
        <v>1540</v>
      </c>
      <c r="J638" s="55">
        <v>2020</v>
      </c>
      <c r="K638" s="128">
        <v>2019</v>
      </c>
      <c r="L638" s="106">
        <v>7</v>
      </c>
      <c r="M638" s="64">
        <f t="shared" si="1"/>
        <v>5920488</v>
      </c>
      <c r="N638" s="57">
        <v>4</v>
      </c>
      <c r="O638" s="65">
        <v>0</v>
      </c>
      <c r="P638" s="66">
        <v>1</v>
      </c>
    </row>
    <row r="639" spans="1:16" ht="15.75" x14ac:dyDescent="0.25">
      <c r="A639" s="63" t="s">
        <v>134</v>
      </c>
      <c r="B639" s="115" t="s">
        <v>81</v>
      </c>
      <c r="C639" s="115" t="s">
        <v>58</v>
      </c>
      <c r="D639" s="115">
        <v>0</v>
      </c>
      <c r="E639" s="115" t="s">
        <v>73</v>
      </c>
      <c r="F639" s="117" t="s">
        <v>413</v>
      </c>
      <c r="G639" s="115" t="s">
        <v>623</v>
      </c>
      <c r="H639" s="118" t="s">
        <v>546</v>
      </c>
      <c r="I639" s="62">
        <v>12950</v>
      </c>
      <c r="J639" s="55">
        <v>2020</v>
      </c>
      <c r="K639" s="128">
        <v>2019</v>
      </c>
      <c r="L639" s="106">
        <v>185</v>
      </c>
      <c r="M639" s="64">
        <f t="shared" si="1"/>
        <v>5907538</v>
      </c>
      <c r="N639" s="57">
        <v>4</v>
      </c>
      <c r="O639" s="65">
        <v>0</v>
      </c>
      <c r="P639" s="66">
        <v>1</v>
      </c>
    </row>
    <row r="640" spans="1:16" ht="15.75" x14ac:dyDescent="0.25">
      <c r="A640" s="63" t="s">
        <v>134</v>
      </c>
      <c r="B640" s="115" t="s">
        <v>81</v>
      </c>
      <c r="C640" s="115" t="s">
        <v>549</v>
      </c>
      <c r="D640" s="115">
        <v>0</v>
      </c>
      <c r="E640" s="115" t="s">
        <v>73</v>
      </c>
      <c r="F640" s="117" t="s">
        <v>413</v>
      </c>
      <c r="G640" s="115" t="s">
        <v>624</v>
      </c>
      <c r="H640" s="118" t="s">
        <v>546</v>
      </c>
      <c r="I640" s="62">
        <v>3710</v>
      </c>
      <c r="J640" s="55">
        <v>2020</v>
      </c>
      <c r="K640" s="128">
        <v>2019</v>
      </c>
      <c r="L640" s="106">
        <v>52</v>
      </c>
      <c r="M640" s="64">
        <f t="shared" si="1"/>
        <v>5903828</v>
      </c>
      <c r="N640" s="57">
        <v>4</v>
      </c>
      <c r="O640" s="65">
        <v>0</v>
      </c>
      <c r="P640" s="66">
        <v>1</v>
      </c>
    </row>
    <row r="641" spans="1:16" ht="15.75" x14ac:dyDescent="0.25">
      <c r="A641" s="63" t="s">
        <v>134</v>
      </c>
      <c r="B641" s="115" t="s">
        <v>489</v>
      </c>
      <c r="C641" s="115" t="s">
        <v>58</v>
      </c>
      <c r="D641" s="115">
        <v>0</v>
      </c>
      <c r="E641" s="115" t="s">
        <v>62</v>
      </c>
      <c r="F641" s="117" t="s">
        <v>62</v>
      </c>
      <c r="G641" s="115" t="s">
        <v>625</v>
      </c>
      <c r="H641" s="118" t="s">
        <v>561</v>
      </c>
      <c r="I641" s="62">
        <v>15200</v>
      </c>
      <c r="J641" s="55">
        <v>2020</v>
      </c>
      <c r="K641" s="128">
        <v>2020</v>
      </c>
      <c r="L641" s="106">
        <v>28</v>
      </c>
      <c r="M641" s="64">
        <f t="shared" si="1"/>
        <v>5888628</v>
      </c>
      <c r="N641" s="57">
        <v>4</v>
      </c>
      <c r="O641" s="65">
        <v>0</v>
      </c>
      <c r="P641" s="66">
        <v>1</v>
      </c>
    </row>
    <row r="642" spans="1:16" ht="15.75" x14ac:dyDescent="0.25">
      <c r="A642" s="67" t="s">
        <v>152</v>
      </c>
      <c r="B642" s="115" t="s">
        <v>87</v>
      </c>
      <c r="C642" s="115" t="s">
        <v>58</v>
      </c>
      <c r="D642" s="115">
        <v>0</v>
      </c>
      <c r="E642" s="115" t="s">
        <v>67</v>
      </c>
      <c r="F642" s="117" t="s">
        <v>505</v>
      </c>
      <c r="G642" s="115" t="s">
        <v>626</v>
      </c>
      <c r="H642" s="118" t="s">
        <v>546</v>
      </c>
      <c r="I642" s="62">
        <v>3732</v>
      </c>
      <c r="J642" s="55">
        <v>2020</v>
      </c>
      <c r="K642" s="128">
        <v>2019</v>
      </c>
      <c r="L642" s="106">
        <v>6</v>
      </c>
      <c r="M642" s="64">
        <f t="shared" si="1"/>
        <v>5884896</v>
      </c>
      <c r="N642" s="57">
        <v>5</v>
      </c>
      <c r="O642" s="65">
        <v>0</v>
      </c>
      <c r="P642" s="66">
        <v>2</v>
      </c>
    </row>
    <row r="643" spans="1:16" ht="15.75" x14ac:dyDescent="0.25">
      <c r="A643" s="67" t="s">
        <v>152</v>
      </c>
      <c r="B643" s="115" t="s">
        <v>197</v>
      </c>
      <c r="C643" s="115" t="s">
        <v>58</v>
      </c>
      <c r="D643" s="115">
        <v>0</v>
      </c>
      <c r="E643" s="115" t="s">
        <v>59</v>
      </c>
      <c r="F643" s="117" t="s">
        <v>627</v>
      </c>
      <c r="G643" s="115" t="s">
        <v>628</v>
      </c>
      <c r="H643" s="118" t="s">
        <v>546</v>
      </c>
      <c r="I643" s="62">
        <v>400</v>
      </c>
      <c r="J643" s="55">
        <v>2020</v>
      </c>
      <c r="K643" s="128">
        <v>2018</v>
      </c>
      <c r="L643" s="106">
        <v>1</v>
      </c>
      <c r="M643" s="64">
        <f t="shared" si="1"/>
        <v>5884496</v>
      </c>
      <c r="N643" s="57">
        <v>5</v>
      </c>
      <c r="O643" s="65">
        <v>0</v>
      </c>
      <c r="P643" s="66">
        <v>2</v>
      </c>
    </row>
    <row r="644" spans="1:16" ht="15.75" x14ac:dyDescent="0.25">
      <c r="A644" s="67" t="s">
        <v>152</v>
      </c>
      <c r="B644" s="115" t="s">
        <v>197</v>
      </c>
      <c r="C644" s="115" t="s">
        <v>58</v>
      </c>
      <c r="D644" s="115">
        <v>0</v>
      </c>
      <c r="E644" s="115" t="s">
        <v>73</v>
      </c>
      <c r="F644" s="117" t="s">
        <v>627</v>
      </c>
      <c r="G644" s="115" t="s">
        <v>628</v>
      </c>
      <c r="H644" s="118" t="s">
        <v>546</v>
      </c>
      <c r="I644" s="62">
        <v>800</v>
      </c>
      <c r="J644" s="55">
        <v>2020</v>
      </c>
      <c r="K644" s="128">
        <v>2018</v>
      </c>
      <c r="L644" s="106">
        <v>2</v>
      </c>
      <c r="M644" s="64">
        <f t="shared" si="1"/>
        <v>5883696</v>
      </c>
      <c r="N644" s="57">
        <v>5</v>
      </c>
      <c r="O644" s="65">
        <v>0</v>
      </c>
      <c r="P644" s="66">
        <v>2</v>
      </c>
    </row>
    <row r="645" spans="1:16" ht="15.75" x14ac:dyDescent="0.25">
      <c r="A645" s="67" t="s">
        <v>152</v>
      </c>
      <c r="B645" s="115" t="s">
        <v>197</v>
      </c>
      <c r="C645" s="115" t="s">
        <v>58</v>
      </c>
      <c r="D645" s="115">
        <v>0</v>
      </c>
      <c r="E645" s="115" t="s">
        <v>67</v>
      </c>
      <c r="F645" s="117" t="s">
        <v>627</v>
      </c>
      <c r="G645" s="115" t="s">
        <v>628</v>
      </c>
      <c r="H645" s="118" t="s">
        <v>546</v>
      </c>
      <c r="I645" s="62">
        <v>2800</v>
      </c>
      <c r="J645" s="55">
        <v>2020</v>
      </c>
      <c r="K645" s="128">
        <v>2018</v>
      </c>
      <c r="L645" s="106">
        <v>7</v>
      </c>
      <c r="M645" s="64">
        <f t="shared" si="1"/>
        <v>5880896</v>
      </c>
      <c r="N645" s="57">
        <v>5</v>
      </c>
      <c r="O645" s="65">
        <v>0</v>
      </c>
      <c r="P645" s="66">
        <v>2</v>
      </c>
    </row>
    <row r="646" spans="1:16" ht="15.75" x14ac:dyDescent="0.25">
      <c r="A646" s="67" t="s">
        <v>152</v>
      </c>
      <c r="B646" s="115" t="s">
        <v>197</v>
      </c>
      <c r="C646" s="115" t="s">
        <v>590</v>
      </c>
      <c r="D646" s="115" t="s">
        <v>591</v>
      </c>
      <c r="E646" s="115" t="s">
        <v>67</v>
      </c>
      <c r="F646" s="117" t="s">
        <v>627</v>
      </c>
      <c r="G646" s="115" t="s">
        <v>629</v>
      </c>
      <c r="H646" s="118" t="s">
        <v>546</v>
      </c>
      <c r="I646" s="62">
        <v>400</v>
      </c>
      <c r="J646" s="55">
        <v>2020</v>
      </c>
      <c r="K646" s="128">
        <v>2018</v>
      </c>
      <c r="L646" s="106">
        <v>1</v>
      </c>
      <c r="M646" s="64">
        <f t="shared" si="1"/>
        <v>5880496</v>
      </c>
      <c r="N646" s="57">
        <v>5</v>
      </c>
      <c r="O646" s="65">
        <v>0</v>
      </c>
      <c r="P646" s="66">
        <v>2</v>
      </c>
    </row>
    <row r="647" spans="1:16" ht="15.75" x14ac:dyDescent="0.25">
      <c r="A647" s="67" t="s">
        <v>152</v>
      </c>
      <c r="B647" s="115" t="s">
        <v>197</v>
      </c>
      <c r="C647" s="115" t="s">
        <v>590</v>
      </c>
      <c r="D647" s="115" t="s">
        <v>591</v>
      </c>
      <c r="E647" s="115" t="s">
        <v>67</v>
      </c>
      <c r="F647" s="117" t="s">
        <v>627</v>
      </c>
      <c r="G647" s="115" t="s">
        <v>630</v>
      </c>
      <c r="H647" s="118" t="s">
        <v>546</v>
      </c>
      <c r="I647" s="62">
        <v>800</v>
      </c>
      <c r="J647" s="55">
        <v>2020</v>
      </c>
      <c r="K647" s="128">
        <v>2018</v>
      </c>
      <c r="L647" s="106">
        <v>2</v>
      </c>
      <c r="M647" s="64">
        <v>5479690</v>
      </c>
      <c r="N647" s="57">
        <v>5</v>
      </c>
      <c r="O647" s="65">
        <v>0</v>
      </c>
      <c r="P647" s="66">
        <v>1</v>
      </c>
    </row>
    <row r="648" spans="1:16" ht="15.75" x14ac:dyDescent="0.25">
      <c r="A648" s="67" t="s">
        <v>152</v>
      </c>
      <c r="B648" s="115" t="s">
        <v>197</v>
      </c>
      <c r="C648" s="115" t="s">
        <v>549</v>
      </c>
      <c r="D648" s="115">
        <v>0</v>
      </c>
      <c r="E648" s="115" t="s">
        <v>67</v>
      </c>
      <c r="F648" s="117" t="s">
        <v>627</v>
      </c>
      <c r="G648" s="115" t="s">
        <v>631</v>
      </c>
      <c r="H648" s="118" t="s">
        <v>546</v>
      </c>
      <c r="I648" s="62">
        <v>400</v>
      </c>
      <c r="J648" s="55">
        <v>2020</v>
      </c>
      <c r="K648" s="128">
        <v>2018</v>
      </c>
      <c r="L648" s="106">
        <v>1</v>
      </c>
      <c r="M648" s="64">
        <v>5479690</v>
      </c>
      <c r="N648" s="57">
        <v>5</v>
      </c>
      <c r="O648" s="65">
        <v>0</v>
      </c>
      <c r="P648" s="66">
        <v>1</v>
      </c>
    </row>
    <row r="649" spans="1:16" ht="15.75" x14ac:dyDescent="0.25">
      <c r="A649" s="67" t="s">
        <v>152</v>
      </c>
      <c r="B649" s="115" t="s">
        <v>197</v>
      </c>
      <c r="C649" s="115" t="s">
        <v>549</v>
      </c>
      <c r="D649" s="115">
        <v>0</v>
      </c>
      <c r="E649" s="115" t="s">
        <v>73</v>
      </c>
      <c r="F649" s="117" t="s">
        <v>627</v>
      </c>
      <c r="G649" s="115" t="s">
        <v>631</v>
      </c>
      <c r="H649" s="118" t="s">
        <v>546</v>
      </c>
      <c r="I649" s="62">
        <v>800</v>
      </c>
      <c r="J649" s="55">
        <v>2020</v>
      </c>
      <c r="K649" s="128">
        <v>2018</v>
      </c>
      <c r="L649" s="106">
        <v>2</v>
      </c>
      <c r="M649" s="64">
        <v>5479690</v>
      </c>
      <c r="N649" s="57">
        <v>5</v>
      </c>
      <c r="O649" s="65">
        <v>0</v>
      </c>
      <c r="P649" s="66">
        <v>2</v>
      </c>
    </row>
    <row r="650" spans="1:16" ht="15.75" x14ac:dyDescent="0.25">
      <c r="A650" s="67" t="s">
        <v>152</v>
      </c>
      <c r="B650" s="115" t="s">
        <v>57</v>
      </c>
      <c r="C650" s="115" t="s">
        <v>58</v>
      </c>
      <c r="D650" s="115">
        <v>0</v>
      </c>
      <c r="E650" s="115" t="s">
        <v>67</v>
      </c>
      <c r="F650" s="117" t="s">
        <v>597</v>
      </c>
      <c r="G650" s="115" t="s">
        <v>632</v>
      </c>
      <c r="H650" s="118" t="s">
        <v>546</v>
      </c>
      <c r="I650" s="62">
        <v>1800</v>
      </c>
      <c r="J650" s="55">
        <v>2020</v>
      </c>
      <c r="K650" s="128">
        <v>2020</v>
      </c>
      <c r="L650" s="106">
        <v>6</v>
      </c>
      <c r="M650" s="64">
        <v>5479690</v>
      </c>
      <c r="N650" s="57">
        <v>5</v>
      </c>
      <c r="O650" s="65">
        <v>0</v>
      </c>
      <c r="P650" s="66">
        <v>2</v>
      </c>
    </row>
    <row r="651" spans="1:16" ht="15.75" x14ac:dyDescent="0.25">
      <c r="A651" s="67" t="s">
        <v>152</v>
      </c>
      <c r="B651" s="115" t="s">
        <v>57</v>
      </c>
      <c r="C651" s="115" t="s">
        <v>58</v>
      </c>
      <c r="D651" s="115">
        <v>0</v>
      </c>
      <c r="E651" s="115" t="s">
        <v>67</v>
      </c>
      <c r="F651" s="117" t="s">
        <v>597</v>
      </c>
      <c r="G651" s="115" t="s">
        <v>633</v>
      </c>
      <c r="H651" s="118" t="s">
        <v>546</v>
      </c>
      <c r="I651" s="62">
        <v>27900</v>
      </c>
      <c r="J651" s="55">
        <v>2020</v>
      </c>
      <c r="K651" s="128">
        <v>2020</v>
      </c>
      <c r="L651" s="106">
        <v>93</v>
      </c>
      <c r="M651" s="64">
        <v>5479690</v>
      </c>
      <c r="N651" s="57">
        <v>5</v>
      </c>
      <c r="O651" s="65">
        <v>0</v>
      </c>
      <c r="P651" s="66">
        <v>1</v>
      </c>
    </row>
    <row r="652" spans="1:16" ht="15.75" x14ac:dyDescent="0.25">
      <c r="A652" s="67" t="s">
        <v>152</v>
      </c>
      <c r="B652" s="115" t="s">
        <v>57</v>
      </c>
      <c r="C652" s="115" t="s">
        <v>590</v>
      </c>
      <c r="D652" s="115" t="s">
        <v>591</v>
      </c>
      <c r="E652" s="115" t="s">
        <v>67</v>
      </c>
      <c r="F652" s="117" t="s">
        <v>597</v>
      </c>
      <c r="G652" s="115" t="s">
        <v>634</v>
      </c>
      <c r="H652" s="118" t="s">
        <v>546</v>
      </c>
      <c r="I652" s="62">
        <v>600</v>
      </c>
      <c r="J652" s="55">
        <v>2020</v>
      </c>
      <c r="K652" s="128">
        <v>2020</v>
      </c>
      <c r="L652" s="106">
        <v>2</v>
      </c>
      <c r="M652" s="64">
        <v>5479690</v>
      </c>
      <c r="N652" s="57">
        <v>5</v>
      </c>
      <c r="O652" s="65">
        <v>0</v>
      </c>
      <c r="P652" s="66">
        <v>2</v>
      </c>
    </row>
    <row r="653" spans="1:16" ht="15.75" x14ac:dyDescent="0.25">
      <c r="A653" s="67" t="s">
        <v>152</v>
      </c>
      <c r="B653" s="115" t="s">
        <v>126</v>
      </c>
      <c r="C653" s="115" t="s">
        <v>58</v>
      </c>
      <c r="D653" s="115">
        <v>0</v>
      </c>
      <c r="E653" s="115" t="s">
        <v>73</v>
      </c>
      <c r="F653" s="117" t="s">
        <v>396</v>
      </c>
      <c r="G653" s="115" t="s">
        <v>635</v>
      </c>
      <c r="H653" s="118" t="s">
        <v>546</v>
      </c>
      <c r="I653" s="62">
        <v>1400</v>
      </c>
      <c r="J653" s="55">
        <v>2020</v>
      </c>
      <c r="K653" s="128">
        <v>2019</v>
      </c>
      <c r="L653" s="106">
        <v>7</v>
      </c>
      <c r="M653" s="64">
        <v>5479690</v>
      </c>
      <c r="N653" s="57">
        <v>5</v>
      </c>
      <c r="O653" s="65">
        <v>0</v>
      </c>
      <c r="P653" s="66">
        <v>1</v>
      </c>
    </row>
    <row r="654" spans="1:16" ht="15.75" x14ac:dyDescent="0.25">
      <c r="A654" s="67" t="s">
        <v>152</v>
      </c>
      <c r="B654" s="115" t="s">
        <v>126</v>
      </c>
      <c r="C654" s="115" t="s">
        <v>58</v>
      </c>
      <c r="D654" s="115">
        <v>0</v>
      </c>
      <c r="E654" s="115" t="s">
        <v>67</v>
      </c>
      <c r="F654" s="117" t="s">
        <v>396</v>
      </c>
      <c r="G654" s="115" t="s">
        <v>635</v>
      </c>
      <c r="H654" s="118" t="s">
        <v>546</v>
      </c>
      <c r="I654" s="62">
        <v>2400</v>
      </c>
      <c r="J654" s="55">
        <v>2020</v>
      </c>
      <c r="K654" s="128">
        <v>2019</v>
      </c>
      <c r="L654" s="106">
        <v>12</v>
      </c>
      <c r="M654" s="64">
        <v>5479690</v>
      </c>
      <c r="N654" s="57">
        <v>5</v>
      </c>
      <c r="O654" s="65">
        <v>0</v>
      </c>
      <c r="P654" s="66">
        <v>2</v>
      </c>
    </row>
    <row r="655" spans="1:16" ht="15.75" x14ac:dyDescent="0.25">
      <c r="A655" s="67" t="s">
        <v>152</v>
      </c>
      <c r="B655" s="115" t="s">
        <v>126</v>
      </c>
      <c r="C655" s="115" t="s">
        <v>58</v>
      </c>
      <c r="D655" s="115">
        <v>0</v>
      </c>
      <c r="E655" s="115" t="s">
        <v>63</v>
      </c>
      <c r="F655" s="117" t="s">
        <v>396</v>
      </c>
      <c r="G655" s="115" t="s">
        <v>635</v>
      </c>
      <c r="H655" s="118" t="s">
        <v>546</v>
      </c>
      <c r="I655" s="62">
        <v>200</v>
      </c>
      <c r="J655" s="55">
        <v>2020</v>
      </c>
      <c r="K655" s="128">
        <v>2019</v>
      </c>
      <c r="L655" s="106">
        <v>1</v>
      </c>
      <c r="M655" s="64">
        <v>5479690</v>
      </c>
      <c r="N655" s="57">
        <v>5</v>
      </c>
      <c r="O655" s="65">
        <v>0</v>
      </c>
      <c r="P655" s="66">
        <v>1</v>
      </c>
    </row>
    <row r="656" spans="1:16" ht="15.75" x14ac:dyDescent="0.25">
      <c r="A656" s="67" t="s">
        <v>152</v>
      </c>
      <c r="B656" s="115" t="s">
        <v>126</v>
      </c>
      <c r="C656" s="115" t="s">
        <v>549</v>
      </c>
      <c r="D656" s="115">
        <v>0</v>
      </c>
      <c r="E656" s="115" t="s">
        <v>63</v>
      </c>
      <c r="F656" s="117" t="s">
        <v>396</v>
      </c>
      <c r="G656" s="115" t="s">
        <v>636</v>
      </c>
      <c r="H656" s="118" t="s">
        <v>546</v>
      </c>
      <c r="I656" s="62">
        <v>600</v>
      </c>
      <c r="J656" s="55">
        <v>2020</v>
      </c>
      <c r="K656" s="128">
        <v>2019</v>
      </c>
      <c r="L656" s="106">
        <v>3</v>
      </c>
      <c r="M656" s="64">
        <v>5479690</v>
      </c>
      <c r="N656" s="57">
        <v>5</v>
      </c>
      <c r="O656" s="65">
        <v>0</v>
      </c>
      <c r="P656" s="66">
        <v>1</v>
      </c>
    </row>
    <row r="657" spans="1:16" ht="15.75" x14ac:dyDescent="0.25">
      <c r="A657" s="67" t="s">
        <v>152</v>
      </c>
      <c r="B657" s="115" t="s">
        <v>126</v>
      </c>
      <c r="C657" s="115" t="s">
        <v>549</v>
      </c>
      <c r="D657" s="115">
        <v>0</v>
      </c>
      <c r="E657" s="115" t="s">
        <v>59</v>
      </c>
      <c r="F657" s="117" t="s">
        <v>396</v>
      </c>
      <c r="G657" s="115" t="s">
        <v>636</v>
      </c>
      <c r="H657" s="118" t="s">
        <v>546</v>
      </c>
      <c r="I657" s="62">
        <v>600</v>
      </c>
      <c r="J657" s="55">
        <v>2020</v>
      </c>
      <c r="K657" s="128">
        <v>2019</v>
      </c>
      <c r="L657" s="106">
        <v>3</v>
      </c>
      <c r="M657" s="64">
        <v>5479690</v>
      </c>
      <c r="N657" s="57">
        <v>5</v>
      </c>
      <c r="O657" s="65">
        <v>0</v>
      </c>
      <c r="P657" s="66">
        <v>2</v>
      </c>
    </row>
    <row r="658" spans="1:16" ht="15.75" x14ac:dyDescent="0.25">
      <c r="A658" s="67" t="s">
        <v>152</v>
      </c>
      <c r="B658" s="115" t="s">
        <v>126</v>
      </c>
      <c r="C658" s="115" t="s">
        <v>549</v>
      </c>
      <c r="D658" s="115">
        <v>0</v>
      </c>
      <c r="E658" s="115" t="s">
        <v>73</v>
      </c>
      <c r="F658" s="117" t="s">
        <v>396</v>
      </c>
      <c r="G658" s="115" t="s">
        <v>636</v>
      </c>
      <c r="H658" s="118" t="s">
        <v>546</v>
      </c>
      <c r="I658" s="62">
        <v>400</v>
      </c>
      <c r="J658" s="55">
        <v>2020</v>
      </c>
      <c r="K658" s="128">
        <v>2019</v>
      </c>
      <c r="L658" s="106">
        <v>2</v>
      </c>
      <c r="M658" s="115">
        <v>0</v>
      </c>
      <c r="N658" s="57">
        <v>5</v>
      </c>
      <c r="O658" s="129">
        <v>0</v>
      </c>
      <c r="P658" s="66">
        <v>1</v>
      </c>
    </row>
    <row r="659" spans="1:16" ht="15.75" x14ac:dyDescent="0.25">
      <c r="A659" s="67" t="s">
        <v>152</v>
      </c>
      <c r="B659" s="115" t="s">
        <v>66</v>
      </c>
      <c r="C659" s="115" t="s">
        <v>58</v>
      </c>
      <c r="D659" s="115">
        <v>0</v>
      </c>
      <c r="E659" s="115" t="s">
        <v>67</v>
      </c>
      <c r="F659" s="117" t="s">
        <v>583</v>
      </c>
      <c r="G659" s="115" t="s">
        <v>637</v>
      </c>
      <c r="H659" s="118" t="s">
        <v>546</v>
      </c>
      <c r="I659" s="62">
        <v>259400</v>
      </c>
      <c r="J659" s="55">
        <v>2020</v>
      </c>
      <c r="K659" s="128">
        <v>2020</v>
      </c>
      <c r="L659" s="106">
        <v>646</v>
      </c>
      <c r="M659" s="115">
        <v>0</v>
      </c>
      <c r="N659" s="57">
        <v>5</v>
      </c>
      <c r="O659" s="129">
        <v>0</v>
      </c>
      <c r="P659" s="66">
        <v>1</v>
      </c>
    </row>
    <row r="660" spans="1:16" ht="15.75" x14ac:dyDescent="0.25">
      <c r="A660" s="67" t="s">
        <v>152</v>
      </c>
      <c r="B660" s="115" t="s">
        <v>66</v>
      </c>
      <c r="C660" s="115" t="s">
        <v>58</v>
      </c>
      <c r="D660" s="115">
        <v>0</v>
      </c>
      <c r="E660" s="115" t="s">
        <v>67</v>
      </c>
      <c r="F660" s="117" t="s">
        <v>583</v>
      </c>
      <c r="G660" s="115" t="s">
        <v>638</v>
      </c>
      <c r="H660" s="118" t="s">
        <v>546</v>
      </c>
      <c r="I660" s="62">
        <v>400</v>
      </c>
      <c r="J660" s="55">
        <v>2020</v>
      </c>
      <c r="K660" s="128">
        <v>2020</v>
      </c>
      <c r="L660" s="106">
        <v>1</v>
      </c>
      <c r="M660" s="115">
        <v>0</v>
      </c>
      <c r="N660" s="57">
        <v>5</v>
      </c>
      <c r="O660" s="129">
        <v>0</v>
      </c>
      <c r="P660" s="66">
        <v>1</v>
      </c>
    </row>
    <row r="661" spans="1:16" ht="15.75" x14ac:dyDescent="0.25">
      <c r="A661" s="67" t="s">
        <v>152</v>
      </c>
      <c r="B661" s="115" t="s">
        <v>66</v>
      </c>
      <c r="C661" s="115" t="s">
        <v>58</v>
      </c>
      <c r="D661" s="115">
        <v>0</v>
      </c>
      <c r="E661" s="115" t="s">
        <v>73</v>
      </c>
      <c r="F661" s="117" t="s">
        <v>583</v>
      </c>
      <c r="G661" s="115" t="s">
        <v>637</v>
      </c>
      <c r="H661" s="118" t="s">
        <v>546</v>
      </c>
      <c r="I661" s="62">
        <v>81600</v>
      </c>
      <c r="J661" s="55">
        <v>2020</v>
      </c>
      <c r="K661" s="128">
        <v>2020</v>
      </c>
      <c r="L661" s="106">
        <v>204</v>
      </c>
      <c r="M661" s="115">
        <v>0</v>
      </c>
      <c r="N661" s="57">
        <v>5</v>
      </c>
      <c r="O661" s="129">
        <v>0</v>
      </c>
      <c r="P661" s="66">
        <v>1</v>
      </c>
    </row>
    <row r="662" spans="1:16" ht="15.75" x14ac:dyDescent="0.25">
      <c r="A662" s="67" t="s">
        <v>152</v>
      </c>
      <c r="B662" s="115" t="s">
        <v>66</v>
      </c>
      <c r="C662" s="115" t="s">
        <v>58</v>
      </c>
      <c r="D662" s="115">
        <v>0</v>
      </c>
      <c r="E662" s="115" t="s">
        <v>63</v>
      </c>
      <c r="F662" s="117" t="s">
        <v>583</v>
      </c>
      <c r="G662" s="115" t="s">
        <v>637</v>
      </c>
      <c r="H662" s="118" t="s">
        <v>546</v>
      </c>
      <c r="I662" s="62">
        <v>52000</v>
      </c>
      <c r="J662" s="55">
        <v>2020</v>
      </c>
      <c r="K662" s="128">
        <v>2020</v>
      </c>
      <c r="L662" s="106">
        <v>130</v>
      </c>
      <c r="M662" s="115">
        <v>0</v>
      </c>
      <c r="N662" s="57">
        <v>5</v>
      </c>
      <c r="O662" s="129">
        <v>0</v>
      </c>
      <c r="P662" s="66">
        <v>1</v>
      </c>
    </row>
    <row r="663" spans="1:16" ht="15.75" x14ac:dyDescent="0.25">
      <c r="A663" s="67" t="s">
        <v>152</v>
      </c>
      <c r="B663" s="115" t="s">
        <v>66</v>
      </c>
      <c r="C663" s="115" t="s">
        <v>58</v>
      </c>
      <c r="D663" s="115">
        <v>0</v>
      </c>
      <c r="E663" s="115" t="s">
        <v>59</v>
      </c>
      <c r="F663" s="117" t="s">
        <v>583</v>
      </c>
      <c r="G663" s="115" t="s">
        <v>637</v>
      </c>
      <c r="H663" s="118" t="s">
        <v>546</v>
      </c>
      <c r="I663" s="62">
        <v>14400</v>
      </c>
      <c r="J663" s="55">
        <v>2020</v>
      </c>
      <c r="K663" s="128">
        <v>2020</v>
      </c>
      <c r="L663" s="106">
        <v>36</v>
      </c>
      <c r="M663" s="115">
        <v>0</v>
      </c>
      <c r="N663" s="57">
        <v>5</v>
      </c>
      <c r="O663" s="129">
        <v>0</v>
      </c>
      <c r="P663" s="66">
        <v>1</v>
      </c>
    </row>
    <row r="664" spans="1:16" ht="15.75" x14ac:dyDescent="0.25">
      <c r="A664" s="67" t="s">
        <v>152</v>
      </c>
      <c r="B664" s="115" t="s">
        <v>66</v>
      </c>
      <c r="C664" s="115" t="s">
        <v>58</v>
      </c>
      <c r="D664" s="115">
        <v>0</v>
      </c>
      <c r="E664" s="115" t="s">
        <v>63</v>
      </c>
      <c r="F664" s="117" t="s">
        <v>583</v>
      </c>
      <c r="G664" s="115" t="s">
        <v>638</v>
      </c>
      <c r="H664" s="118" t="s">
        <v>546</v>
      </c>
      <c r="I664" s="62">
        <v>800</v>
      </c>
      <c r="J664" s="55">
        <v>2020</v>
      </c>
      <c r="K664" s="128">
        <v>2020</v>
      </c>
      <c r="L664" s="106">
        <v>2</v>
      </c>
      <c r="M664" s="115">
        <v>0</v>
      </c>
      <c r="N664" s="57">
        <v>5</v>
      </c>
      <c r="O664" s="129">
        <v>0</v>
      </c>
      <c r="P664" s="66">
        <v>1</v>
      </c>
    </row>
    <row r="665" spans="1:16" ht="15.75" x14ac:dyDescent="0.25">
      <c r="A665" s="67" t="s">
        <v>152</v>
      </c>
      <c r="B665" s="115" t="s">
        <v>66</v>
      </c>
      <c r="C665" s="115" t="s">
        <v>590</v>
      </c>
      <c r="D665" s="115" t="s">
        <v>591</v>
      </c>
      <c r="E665" s="115" t="s">
        <v>67</v>
      </c>
      <c r="F665" s="117" t="s">
        <v>583</v>
      </c>
      <c r="G665" s="115" t="s">
        <v>639</v>
      </c>
      <c r="H665" s="118" t="s">
        <v>546</v>
      </c>
      <c r="I665" s="62">
        <v>2800</v>
      </c>
      <c r="J665" s="55">
        <v>2020</v>
      </c>
      <c r="K665" s="128">
        <v>2020</v>
      </c>
      <c r="L665" s="106">
        <v>7</v>
      </c>
      <c r="M665" s="115">
        <v>0</v>
      </c>
      <c r="N665" s="57">
        <v>5</v>
      </c>
      <c r="O665" s="129">
        <v>0</v>
      </c>
      <c r="P665" s="66">
        <v>1</v>
      </c>
    </row>
    <row r="666" spans="1:16" ht="15.75" x14ac:dyDescent="0.25">
      <c r="A666" s="67" t="s">
        <v>152</v>
      </c>
      <c r="B666" s="115" t="s">
        <v>66</v>
      </c>
      <c r="C666" s="115" t="s">
        <v>590</v>
      </c>
      <c r="D666" s="115" t="s">
        <v>591</v>
      </c>
      <c r="E666" s="115" t="s">
        <v>67</v>
      </c>
      <c r="F666" s="117" t="s">
        <v>583</v>
      </c>
      <c r="G666" s="115" t="s">
        <v>640</v>
      </c>
      <c r="H666" s="118" t="s">
        <v>546</v>
      </c>
      <c r="I666" s="62">
        <v>10800</v>
      </c>
      <c r="J666" s="55">
        <v>2020</v>
      </c>
      <c r="K666" s="128">
        <v>2020</v>
      </c>
      <c r="L666" s="106">
        <v>27</v>
      </c>
      <c r="M666" s="115">
        <v>0</v>
      </c>
      <c r="N666" s="57">
        <v>5</v>
      </c>
      <c r="O666" s="66">
        <v>1511</v>
      </c>
      <c r="P666" s="66">
        <v>1</v>
      </c>
    </row>
    <row r="667" spans="1:16" ht="15.75" x14ac:dyDescent="0.25">
      <c r="A667" s="67" t="s">
        <v>152</v>
      </c>
      <c r="B667" s="115" t="s">
        <v>66</v>
      </c>
      <c r="C667" s="115" t="s">
        <v>549</v>
      </c>
      <c r="D667" s="115">
        <v>0</v>
      </c>
      <c r="E667" s="115" t="s">
        <v>63</v>
      </c>
      <c r="F667" s="117" t="s">
        <v>583</v>
      </c>
      <c r="G667" s="115" t="s">
        <v>641</v>
      </c>
      <c r="H667" s="118" t="s">
        <v>546</v>
      </c>
      <c r="I667" s="62">
        <v>39800</v>
      </c>
      <c r="J667" s="55">
        <v>2020</v>
      </c>
      <c r="K667" s="128">
        <v>2020</v>
      </c>
      <c r="L667" s="106">
        <v>100</v>
      </c>
      <c r="M667" s="115">
        <v>0</v>
      </c>
      <c r="N667" s="57">
        <v>5</v>
      </c>
      <c r="O667" s="115">
        <v>0</v>
      </c>
      <c r="P667" s="66">
        <v>1</v>
      </c>
    </row>
    <row r="668" spans="1:16" ht="15.75" x14ac:dyDescent="0.25">
      <c r="A668" s="67" t="s">
        <v>152</v>
      </c>
      <c r="B668" s="115" t="s">
        <v>66</v>
      </c>
      <c r="C668" s="115" t="s">
        <v>549</v>
      </c>
      <c r="D668" s="115">
        <v>0</v>
      </c>
      <c r="E668" s="115" t="s">
        <v>59</v>
      </c>
      <c r="F668" s="117" t="s">
        <v>583</v>
      </c>
      <c r="G668" s="115" t="s">
        <v>641</v>
      </c>
      <c r="H668" s="118" t="s">
        <v>546</v>
      </c>
      <c r="I668" s="62">
        <v>11200</v>
      </c>
      <c r="J668" s="55">
        <v>2020</v>
      </c>
      <c r="K668" s="128">
        <v>2020</v>
      </c>
      <c r="L668" s="106">
        <v>28</v>
      </c>
      <c r="M668" s="115">
        <v>0</v>
      </c>
      <c r="N668" s="57">
        <v>5</v>
      </c>
      <c r="O668" s="115">
        <v>0</v>
      </c>
      <c r="P668" s="66">
        <v>1</v>
      </c>
    </row>
    <row r="669" spans="1:16" ht="15.75" x14ac:dyDescent="0.25">
      <c r="A669" s="67" t="s">
        <v>152</v>
      </c>
      <c r="B669" s="115" t="s">
        <v>66</v>
      </c>
      <c r="C669" s="115" t="s">
        <v>549</v>
      </c>
      <c r="D669" s="115">
        <v>0</v>
      </c>
      <c r="E669" s="115" t="s">
        <v>73</v>
      </c>
      <c r="F669" s="117" t="s">
        <v>583</v>
      </c>
      <c r="G669" s="115" t="s">
        <v>641</v>
      </c>
      <c r="H669" s="118" t="s">
        <v>546</v>
      </c>
      <c r="I669" s="62">
        <v>23100</v>
      </c>
      <c r="J669" s="55">
        <v>2020</v>
      </c>
      <c r="K669" s="128">
        <v>2020</v>
      </c>
      <c r="L669" s="106">
        <v>58</v>
      </c>
      <c r="M669" s="115">
        <v>0</v>
      </c>
      <c r="N669" s="57">
        <v>5</v>
      </c>
      <c r="O669" s="115">
        <v>0</v>
      </c>
      <c r="P669" s="66">
        <v>1</v>
      </c>
    </row>
    <row r="670" spans="1:16" ht="15.75" x14ac:dyDescent="0.25">
      <c r="A670" s="67" t="s">
        <v>152</v>
      </c>
      <c r="B670" s="115" t="s">
        <v>66</v>
      </c>
      <c r="C670" s="115" t="s">
        <v>549</v>
      </c>
      <c r="D670" s="115">
        <v>0</v>
      </c>
      <c r="E670" s="115" t="s">
        <v>67</v>
      </c>
      <c r="F670" s="117" t="s">
        <v>583</v>
      </c>
      <c r="G670" s="115" t="s">
        <v>641</v>
      </c>
      <c r="H670" s="118" t="s">
        <v>546</v>
      </c>
      <c r="I670" s="62">
        <v>21100</v>
      </c>
      <c r="J670" s="55">
        <v>2020</v>
      </c>
      <c r="K670" s="128">
        <v>2020</v>
      </c>
      <c r="L670" s="106">
        <v>53</v>
      </c>
      <c r="M670" s="115">
        <v>0</v>
      </c>
      <c r="N670" s="57">
        <v>5</v>
      </c>
      <c r="O670" s="115">
        <v>0</v>
      </c>
      <c r="P670" s="66">
        <v>3</v>
      </c>
    </row>
    <row r="671" spans="1:16" ht="15.75" x14ac:dyDescent="0.25">
      <c r="A671" s="67" t="s">
        <v>152</v>
      </c>
      <c r="B671" s="115" t="s">
        <v>66</v>
      </c>
      <c r="C671" s="115" t="s">
        <v>549</v>
      </c>
      <c r="D671" s="115">
        <v>0</v>
      </c>
      <c r="E671" s="115" t="s">
        <v>63</v>
      </c>
      <c r="F671" s="117" t="s">
        <v>583</v>
      </c>
      <c r="G671" s="115" t="s">
        <v>642</v>
      </c>
      <c r="H671" s="118" t="s">
        <v>546</v>
      </c>
      <c r="I671" s="62">
        <v>800</v>
      </c>
      <c r="J671" s="55">
        <v>2020</v>
      </c>
      <c r="K671" s="128">
        <v>2020</v>
      </c>
      <c r="L671" s="106">
        <v>2</v>
      </c>
      <c r="M671" s="115">
        <v>0</v>
      </c>
      <c r="N671" s="57">
        <v>5</v>
      </c>
      <c r="O671" s="115">
        <v>0</v>
      </c>
      <c r="P671" s="66">
        <v>3</v>
      </c>
    </row>
    <row r="672" spans="1:16" ht="15.75" x14ac:dyDescent="0.25">
      <c r="A672" s="67" t="s">
        <v>152</v>
      </c>
      <c r="B672" s="115" t="s">
        <v>489</v>
      </c>
      <c r="C672" s="115" t="s">
        <v>58</v>
      </c>
      <c r="D672" s="115">
        <v>0</v>
      </c>
      <c r="E672" s="115" t="s">
        <v>62</v>
      </c>
      <c r="F672" s="117" t="s">
        <v>62</v>
      </c>
      <c r="G672" s="115" t="s">
        <v>643</v>
      </c>
      <c r="H672" s="118" t="s">
        <v>561</v>
      </c>
      <c r="I672" s="62">
        <v>15200</v>
      </c>
      <c r="J672" s="55">
        <v>2020</v>
      </c>
      <c r="K672" s="128">
        <v>2020</v>
      </c>
      <c r="L672" s="106">
        <v>28</v>
      </c>
      <c r="M672" s="115">
        <v>0</v>
      </c>
      <c r="N672" s="57">
        <v>5</v>
      </c>
      <c r="O672" s="115">
        <v>0</v>
      </c>
      <c r="P672" s="66">
        <v>2</v>
      </c>
    </row>
    <row r="673" spans="1:16" ht="15.75" x14ac:dyDescent="0.25">
      <c r="A673" s="102" t="s">
        <v>176</v>
      </c>
      <c r="B673" s="115" t="s">
        <v>87</v>
      </c>
      <c r="C673" s="115" t="s">
        <v>58</v>
      </c>
      <c r="D673" s="115">
        <v>0</v>
      </c>
      <c r="E673" s="115" t="s">
        <v>67</v>
      </c>
      <c r="F673" s="117" t="s">
        <v>505</v>
      </c>
      <c r="G673" s="115" t="s">
        <v>644</v>
      </c>
      <c r="H673" s="118" t="s">
        <v>546</v>
      </c>
      <c r="I673" s="62">
        <v>3732</v>
      </c>
      <c r="J673" s="55">
        <v>2020</v>
      </c>
      <c r="K673" s="128">
        <v>2019</v>
      </c>
      <c r="L673" s="106">
        <v>6</v>
      </c>
      <c r="M673" s="115">
        <v>0</v>
      </c>
      <c r="N673" s="57">
        <v>6</v>
      </c>
      <c r="O673" s="115">
        <v>0</v>
      </c>
      <c r="P673" s="66">
        <v>2</v>
      </c>
    </row>
    <row r="674" spans="1:16" ht="15.75" x14ac:dyDescent="0.25">
      <c r="A674" s="102" t="s">
        <v>176</v>
      </c>
      <c r="B674" s="115" t="s">
        <v>197</v>
      </c>
      <c r="C674" s="115" t="s">
        <v>549</v>
      </c>
      <c r="D674" s="115" t="s">
        <v>591</v>
      </c>
      <c r="E674" s="115" t="s">
        <v>73</v>
      </c>
      <c r="F674" s="125" t="s">
        <v>627</v>
      </c>
      <c r="G674" s="115" t="s">
        <v>645</v>
      </c>
      <c r="H674" s="118" t="s">
        <v>546</v>
      </c>
      <c r="I674" s="62">
        <v>800</v>
      </c>
      <c r="J674" s="55">
        <v>2020</v>
      </c>
      <c r="K674" s="128">
        <v>2018</v>
      </c>
      <c r="L674" s="106">
        <v>2</v>
      </c>
      <c r="M674" s="115">
        <v>0</v>
      </c>
      <c r="N674" s="57">
        <v>6</v>
      </c>
      <c r="O674" s="115">
        <v>0</v>
      </c>
      <c r="P674" s="66">
        <v>1</v>
      </c>
    </row>
    <row r="675" spans="1:16" ht="15.75" x14ac:dyDescent="0.25">
      <c r="A675" s="102" t="s">
        <v>176</v>
      </c>
      <c r="B675" s="115" t="s">
        <v>197</v>
      </c>
      <c r="C675" s="115" t="s">
        <v>549</v>
      </c>
      <c r="D675" s="115" t="s">
        <v>591</v>
      </c>
      <c r="E675" s="115" t="s">
        <v>67</v>
      </c>
      <c r="F675" s="125" t="s">
        <v>627</v>
      </c>
      <c r="G675" s="115" t="s">
        <v>645</v>
      </c>
      <c r="H675" s="118" t="s">
        <v>546</v>
      </c>
      <c r="I675" s="62">
        <v>400</v>
      </c>
      <c r="J675" s="55">
        <v>2020</v>
      </c>
      <c r="K675" s="128">
        <v>2018</v>
      </c>
      <c r="L675" s="106">
        <v>1</v>
      </c>
      <c r="M675" s="115">
        <v>0</v>
      </c>
      <c r="N675" s="57">
        <v>6</v>
      </c>
      <c r="O675" s="115">
        <v>0</v>
      </c>
      <c r="P675" s="66">
        <v>1</v>
      </c>
    </row>
    <row r="676" spans="1:16" ht="15.75" x14ac:dyDescent="0.25">
      <c r="A676" s="102" t="s">
        <v>176</v>
      </c>
      <c r="B676" s="115" t="s">
        <v>197</v>
      </c>
      <c r="C676" s="115" t="s">
        <v>58</v>
      </c>
      <c r="D676" s="115" t="s">
        <v>591</v>
      </c>
      <c r="E676" s="115" t="s">
        <v>67</v>
      </c>
      <c r="F676" s="125" t="s">
        <v>627</v>
      </c>
      <c r="G676" s="115" t="s">
        <v>646</v>
      </c>
      <c r="H676" s="118" t="s">
        <v>546</v>
      </c>
      <c r="I676" s="62">
        <v>4000</v>
      </c>
      <c r="J676" s="55">
        <v>2020</v>
      </c>
      <c r="K676" s="128">
        <v>2018</v>
      </c>
      <c r="L676" s="106">
        <v>10</v>
      </c>
      <c r="M676" s="115">
        <v>0</v>
      </c>
      <c r="N676" s="57">
        <v>6</v>
      </c>
      <c r="O676" s="115">
        <v>0</v>
      </c>
      <c r="P676" s="66">
        <v>3</v>
      </c>
    </row>
    <row r="677" spans="1:16" ht="15.75" x14ac:dyDescent="0.25">
      <c r="A677" s="102" t="s">
        <v>176</v>
      </c>
      <c r="B677" s="115" t="s">
        <v>197</v>
      </c>
      <c r="C677" s="115" t="s">
        <v>58</v>
      </c>
      <c r="D677" s="115" t="s">
        <v>591</v>
      </c>
      <c r="E677" s="115" t="s">
        <v>59</v>
      </c>
      <c r="F677" s="125" t="s">
        <v>627</v>
      </c>
      <c r="G677" s="115" t="s">
        <v>646</v>
      </c>
      <c r="H677" s="118" t="s">
        <v>546</v>
      </c>
      <c r="I677" s="62">
        <v>400</v>
      </c>
      <c r="J677" s="55">
        <v>2020</v>
      </c>
      <c r="K677" s="128">
        <v>2018</v>
      </c>
      <c r="L677" s="106">
        <v>1</v>
      </c>
      <c r="M677" s="115">
        <v>0</v>
      </c>
      <c r="N677" s="57">
        <v>6</v>
      </c>
      <c r="O677" s="115">
        <v>0</v>
      </c>
      <c r="P677" s="66">
        <v>1</v>
      </c>
    </row>
    <row r="678" spans="1:16" ht="15.75" x14ac:dyDescent="0.25">
      <c r="A678" s="102" t="s">
        <v>176</v>
      </c>
      <c r="B678" s="115" t="s">
        <v>197</v>
      </c>
      <c r="C678" s="115" t="s">
        <v>58</v>
      </c>
      <c r="D678" s="115" t="s">
        <v>591</v>
      </c>
      <c r="E678" s="115" t="s">
        <v>73</v>
      </c>
      <c r="F678" s="125" t="s">
        <v>627</v>
      </c>
      <c r="G678" s="115" t="s">
        <v>646</v>
      </c>
      <c r="H678" s="118" t="s">
        <v>546</v>
      </c>
      <c r="I678" s="62">
        <v>800</v>
      </c>
      <c r="J678" s="55">
        <v>2020</v>
      </c>
      <c r="K678" s="128">
        <v>2018</v>
      </c>
      <c r="L678" s="106">
        <v>2</v>
      </c>
      <c r="M678" s="115">
        <v>0</v>
      </c>
      <c r="N678" s="57">
        <v>6</v>
      </c>
      <c r="O678" s="115">
        <v>0</v>
      </c>
      <c r="P678" s="66">
        <v>1</v>
      </c>
    </row>
    <row r="679" spans="1:16" ht="15.75" x14ac:dyDescent="0.25">
      <c r="A679" s="102" t="s">
        <v>176</v>
      </c>
      <c r="B679" s="115" t="s">
        <v>126</v>
      </c>
      <c r="C679" s="115" t="s">
        <v>549</v>
      </c>
      <c r="D679" s="115" t="s">
        <v>591</v>
      </c>
      <c r="E679" s="115" t="s">
        <v>73</v>
      </c>
      <c r="F679" s="125" t="s">
        <v>647</v>
      </c>
      <c r="G679" s="115" t="s">
        <v>648</v>
      </c>
      <c r="H679" s="118" t="s">
        <v>546</v>
      </c>
      <c r="I679" s="62">
        <v>400</v>
      </c>
      <c r="J679" s="55">
        <v>2020</v>
      </c>
      <c r="K679" s="128">
        <v>2020</v>
      </c>
      <c r="L679" s="128">
        <v>2</v>
      </c>
      <c r="M679" s="115">
        <v>0</v>
      </c>
      <c r="N679" s="57">
        <v>6</v>
      </c>
      <c r="O679" s="115">
        <v>0</v>
      </c>
      <c r="P679" s="66">
        <v>1</v>
      </c>
    </row>
    <row r="680" spans="1:16" ht="15.75" x14ac:dyDescent="0.25">
      <c r="A680" s="102" t="s">
        <v>176</v>
      </c>
      <c r="B680" s="115" t="s">
        <v>126</v>
      </c>
      <c r="C680" s="115" t="s">
        <v>549</v>
      </c>
      <c r="D680" s="115" t="s">
        <v>591</v>
      </c>
      <c r="E680" s="115" t="s">
        <v>63</v>
      </c>
      <c r="F680" s="125" t="s">
        <v>647</v>
      </c>
      <c r="G680" s="115" t="s">
        <v>648</v>
      </c>
      <c r="H680" s="118" t="s">
        <v>546</v>
      </c>
      <c r="I680" s="62">
        <v>600</v>
      </c>
      <c r="J680" s="55">
        <v>2020</v>
      </c>
      <c r="K680" s="128">
        <v>2020</v>
      </c>
      <c r="L680" s="128">
        <v>3</v>
      </c>
      <c r="M680" s="115">
        <v>0</v>
      </c>
      <c r="N680" s="57">
        <v>6</v>
      </c>
      <c r="O680" s="115">
        <v>0</v>
      </c>
      <c r="P680" s="66">
        <v>2</v>
      </c>
    </row>
    <row r="681" spans="1:16" ht="15.75" x14ac:dyDescent="0.25">
      <c r="A681" s="102" t="s">
        <v>176</v>
      </c>
      <c r="B681" s="115" t="s">
        <v>126</v>
      </c>
      <c r="C681" s="115" t="s">
        <v>58</v>
      </c>
      <c r="D681" s="115" t="s">
        <v>591</v>
      </c>
      <c r="E681" s="115" t="s">
        <v>63</v>
      </c>
      <c r="F681" s="125" t="s">
        <v>647</v>
      </c>
      <c r="G681" s="115" t="s">
        <v>649</v>
      </c>
      <c r="H681" s="118" t="s">
        <v>546</v>
      </c>
      <c r="I681" s="62">
        <v>200</v>
      </c>
      <c r="J681" s="55">
        <v>2020</v>
      </c>
      <c r="K681" s="128">
        <v>2020</v>
      </c>
      <c r="L681" s="128">
        <v>1</v>
      </c>
      <c r="M681" s="115">
        <v>0</v>
      </c>
      <c r="N681" s="57">
        <v>6</v>
      </c>
      <c r="O681" s="115">
        <v>0</v>
      </c>
      <c r="P681" s="66">
        <v>2</v>
      </c>
    </row>
    <row r="682" spans="1:16" ht="15.75" x14ac:dyDescent="0.25">
      <c r="A682" s="102" t="s">
        <v>176</v>
      </c>
      <c r="B682" s="115" t="s">
        <v>126</v>
      </c>
      <c r="C682" s="115" t="s">
        <v>58</v>
      </c>
      <c r="D682" s="115" t="s">
        <v>591</v>
      </c>
      <c r="E682" s="115" t="s">
        <v>67</v>
      </c>
      <c r="F682" s="125" t="s">
        <v>647</v>
      </c>
      <c r="G682" s="115" t="s">
        <v>649</v>
      </c>
      <c r="H682" s="118" t="s">
        <v>546</v>
      </c>
      <c r="I682" s="62">
        <v>2400</v>
      </c>
      <c r="J682" s="55">
        <v>2020</v>
      </c>
      <c r="K682" s="128">
        <v>2020</v>
      </c>
      <c r="L682" s="128">
        <v>12</v>
      </c>
      <c r="M682" s="115">
        <v>0</v>
      </c>
      <c r="N682" s="57">
        <v>6</v>
      </c>
      <c r="O682" s="115">
        <v>0</v>
      </c>
      <c r="P682" s="66">
        <v>2</v>
      </c>
    </row>
    <row r="683" spans="1:16" ht="15.75" x14ac:dyDescent="0.25">
      <c r="A683" s="102" t="s">
        <v>176</v>
      </c>
      <c r="B683" s="115" t="s">
        <v>126</v>
      </c>
      <c r="C683" s="115" t="s">
        <v>58</v>
      </c>
      <c r="D683" s="115" t="s">
        <v>591</v>
      </c>
      <c r="E683" s="115" t="s">
        <v>73</v>
      </c>
      <c r="F683" s="117" t="s">
        <v>396</v>
      </c>
      <c r="G683" s="115" t="s">
        <v>649</v>
      </c>
      <c r="H683" s="118" t="s">
        <v>546</v>
      </c>
      <c r="I683" s="62">
        <v>1400</v>
      </c>
      <c r="J683" s="55">
        <v>2020</v>
      </c>
      <c r="K683" s="128">
        <v>2019</v>
      </c>
      <c r="L683" s="128">
        <v>7</v>
      </c>
      <c r="M683" s="115">
        <v>0</v>
      </c>
      <c r="N683" s="57">
        <v>6</v>
      </c>
      <c r="O683" s="115">
        <v>0</v>
      </c>
      <c r="P683" s="66">
        <v>1</v>
      </c>
    </row>
    <row r="684" spans="1:16" ht="15.75" x14ac:dyDescent="0.25">
      <c r="A684" s="102" t="s">
        <v>176</v>
      </c>
      <c r="B684" s="115" t="s">
        <v>66</v>
      </c>
      <c r="C684" s="115" t="s">
        <v>549</v>
      </c>
      <c r="D684" s="115" t="s">
        <v>591</v>
      </c>
      <c r="E684" s="115" t="s">
        <v>67</v>
      </c>
      <c r="F684" s="117" t="s">
        <v>583</v>
      </c>
      <c r="G684" s="115" t="s">
        <v>650</v>
      </c>
      <c r="H684" s="118" t="s">
        <v>546</v>
      </c>
      <c r="I684" s="62">
        <v>19900</v>
      </c>
      <c r="J684" s="55">
        <v>2020</v>
      </c>
      <c r="K684" s="128">
        <v>2020</v>
      </c>
      <c r="L684" s="106">
        <v>50</v>
      </c>
      <c r="M684" s="115">
        <v>0</v>
      </c>
      <c r="N684" s="57">
        <v>6</v>
      </c>
      <c r="O684" s="115">
        <v>0</v>
      </c>
      <c r="P684" s="66">
        <v>1</v>
      </c>
    </row>
    <row r="685" spans="1:16" ht="15.75" x14ac:dyDescent="0.25">
      <c r="A685" s="102" t="s">
        <v>176</v>
      </c>
      <c r="B685" s="115" t="s">
        <v>66</v>
      </c>
      <c r="C685" s="115" t="s">
        <v>549</v>
      </c>
      <c r="D685" s="115" t="s">
        <v>591</v>
      </c>
      <c r="E685" s="115" t="s">
        <v>73</v>
      </c>
      <c r="F685" s="117" t="s">
        <v>583</v>
      </c>
      <c r="G685" s="115" t="s">
        <v>650</v>
      </c>
      <c r="H685" s="118" t="s">
        <v>546</v>
      </c>
      <c r="I685" s="62">
        <v>22700</v>
      </c>
      <c r="J685" s="55">
        <v>2020</v>
      </c>
      <c r="K685" s="128">
        <v>2020</v>
      </c>
      <c r="L685" s="106">
        <v>57</v>
      </c>
      <c r="M685" s="115">
        <v>0</v>
      </c>
      <c r="N685" s="57">
        <v>6</v>
      </c>
      <c r="O685" s="115">
        <v>0</v>
      </c>
      <c r="P685" s="66">
        <v>1</v>
      </c>
    </row>
    <row r="686" spans="1:16" ht="15.75" x14ac:dyDescent="0.25">
      <c r="A686" s="102" t="s">
        <v>176</v>
      </c>
      <c r="B686" s="115" t="s">
        <v>66</v>
      </c>
      <c r="C686" s="115" t="s">
        <v>549</v>
      </c>
      <c r="D686" s="115" t="s">
        <v>591</v>
      </c>
      <c r="E686" s="115" t="s">
        <v>63</v>
      </c>
      <c r="F686" s="117" t="s">
        <v>583</v>
      </c>
      <c r="G686" s="115" t="s">
        <v>651</v>
      </c>
      <c r="H686" s="118" t="s">
        <v>546</v>
      </c>
      <c r="I686" s="62">
        <v>800</v>
      </c>
      <c r="J686" s="55">
        <v>2020</v>
      </c>
      <c r="K686" s="128">
        <v>2020</v>
      </c>
      <c r="L686" s="106">
        <v>2</v>
      </c>
      <c r="M686" s="115">
        <v>0</v>
      </c>
      <c r="N686" s="57">
        <v>6</v>
      </c>
      <c r="O686" s="115">
        <v>0</v>
      </c>
      <c r="P686" s="66">
        <v>1</v>
      </c>
    </row>
    <row r="687" spans="1:16" ht="15.75" x14ac:dyDescent="0.25">
      <c r="A687" s="102" t="s">
        <v>176</v>
      </c>
      <c r="B687" s="115" t="s">
        <v>66</v>
      </c>
      <c r="C687" s="115" t="s">
        <v>549</v>
      </c>
      <c r="D687" s="115" t="s">
        <v>591</v>
      </c>
      <c r="E687" s="115" t="s">
        <v>63</v>
      </c>
      <c r="F687" s="117" t="s">
        <v>583</v>
      </c>
      <c r="G687" s="115" t="s">
        <v>650</v>
      </c>
      <c r="H687" s="118" t="s">
        <v>546</v>
      </c>
      <c r="I687" s="62">
        <v>39800</v>
      </c>
      <c r="J687" s="55">
        <v>2020</v>
      </c>
      <c r="K687" s="128">
        <v>2020</v>
      </c>
      <c r="L687" s="106">
        <v>100</v>
      </c>
      <c r="M687" s="115">
        <v>0</v>
      </c>
      <c r="N687" s="57">
        <v>6</v>
      </c>
      <c r="O687" s="115">
        <v>0</v>
      </c>
      <c r="P687" s="66">
        <v>1</v>
      </c>
    </row>
    <row r="688" spans="1:16" ht="15.75" x14ac:dyDescent="0.25">
      <c r="A688" s="102" t="s">
        <v>176</v>
      </c>
      <c r="B688" s="115" t="s">
        <v>66</v>
      </c>
      <c r="C688" s="115" t="s">
        <v>549</v>
      </c>
      <c r="D688" s="115" t="s">
        <v>591</v>
      </c>
      <c r="E688" s="115" t="s">
        <v>59</v>
      </c>
      <c r="F688" s="117" t="s">
        <v>583</v>
      </c>
      <c r="G688" s="115" t="s">
        <v>650</v>
      </c>
      <c r="H688" s="118" t="s">
        <v>546</v>
      </c>
      <c r="I688" s="62">
        <v>10800</v>
      </c>
      <c r="J688" s="55">
        <v>2020</v>
      </c>
      <c r="K688" s="128">
        <v>2020</v>
      </c>
      <c r="L688" s="106">
        <v>27</v>
      </c>
      <c r="M688" s="115">
        <v>0</v>
      </c>
      <c r="N688" s="57">
        <v>6</v>
      </c>
      <c r="O688" s="115">
        <v>0</v>
      </c>
      <c r="P688" s="66">
        <v>1</v>
      </c>
    </row>
    <row r="689" spans="1:16" ht="15.75" x14ac:dyDescent="0.25">
      <c r="A689" s="102" t="s">
        <v>176</v>
      </c>
      <c r="B689" s="115" t="s">
        <v>66</v>
      </c>
      <c r="C689" s="115" t="s">
        <v>58</v>
      </c>
      <c r="D689" s="115" t="s">
        <v>591</v>
      </c>
      <c r="E689" s="115" t="s">
        <v>73</v>
      </c>
      <c r="F689" s="117" t="s">
        <v>583</v>
      </c>
      <c r="G689" s="115" t="s">
        <v>652</v>
      </c>
      <c r="H689" s="118" t="s">
        <v>546</v>
      </c>
      <c r="I689" s="62">
        <v>80000</v>
      </c>
      <c r="J689" s="55">
        <v>2020</v>
      </c>
      <c r="K689" s="128">
        <v>2020</v>
      </c>
      <c r="L689" s="106">
        <v>200</v>
      </c>
      <c r="M689" s="115">
        <v>0</v>
      </c>
      <c r="N689" s="57">
        <v>6</v>
      </c>
      <c r="O689" s="115">
        <v>0</v>
      </c>
      <c r="P689" s="66">
        <v>3</v>
      </c>
    </row>
    <row r="690" spans="1:16" ht="15.75" x14ac:dyDescent="0.25">
      <c r="A690" s="102" t="s">
        <v>176</v>
      </c>
      <c r="B690" s="115" t="s">
        <v>66</v>
      </c>
      <c r="C690" s="115" t="s">
        <v>58</v>
      </c>
      <c r="D690" s="115" t="s">
        <v>591</v>
      </c>
      <c r="E690" s="115" t="s">
        <v>67</v>
      </c>
      <c r="F690" s="117" t="s">
        <v>583</v>
      </c>
      <c r="G690" s="115" t="s">
        <v>652</v>
      </c>
      <c r="H690" s="118" t="s">
        <v>546</v>
      </c>
      <c r="I690" s="62">
        <v>257000</v>
      </c>
      <c r="J690" s="55">
        <v>2020</v>
      </c>
      <c r="K690" s="128">
        <v>2020</v>
      </c>
      <c r="L690" s="106">
        <v>645</v>
      </c>
      <c r="M690" s="115">
        <v>0</v>
      </c>
      <c r="N690" s="57">
        <v>6</v>
      </c>
      <c r="O690" s="115">
        <v>0</v>
      </c>
      <c r="P690" s="66">
        <v>3</v>
      </c>
    </row>
    <row r="691" spans="1:16" ht="15.75" x14ac:dyDescent="0.25">
      <c r="A691" s="102" t="s">
        <v>176</v>
      </c>
      <c r="B691" s="115" t="s">
        <v>66</v>
      </c>
      <c r="C691" s="115" t="s">
        <v>58</v>
      </c>
      <c r="D691" s="115" t="s">
        <v>591</v>
      </c>
      <c r="E691" s="115" t="s">
        <v>63</v>
      </c>
      <c r="F691" s="117" t="s">
        <v>583</v>
      </c>
      <c r="G691" s="115" t="s">
        <v>652</v>
      </c>
      <c r="H691" s="118" t="s">
        <v>546</v>
      </c>
      <c r="I691" s="62">
        <v>52800</v>
      </c>
      <c r="J691" s="55">
        <v>2020</v>
      </c>
      <c r="K691" s="128">
        <v>2020</v>
      </c>
      <c r="L691" s="106">
        <v>132</v>
      </c>
      <c r="M691" s="115">
        <v>0</v>
      </c>
      <c r="N691" s="57">
        <v>6</v>
      </c>
      <c r="O691" s="115">
        <v>0</v>
      </c>
      <c r="P691" s="66">
        <v>2</v>
      </c>
    </row>
    <row r="692" spans="1:16" ht="15.75" x14ac:dyDescent="0.25">
      <c r="A692" s="102" t="s">
        <v>176</v>
      </c>
      <c r="B692" s="115" t="s">
        <v>66</v>
      </c>
      <c r="C692" s="115" t="s">
        <v>58</v>
      </c>
      <c r="D692" s="115" t="s">
        <v>591</v>
      </c>
      <c r="E692" s="115" t="s">
        <v>59</v>
      </c>
      <c r="F692" s="117" t="s">
        <v>583</v>
      </c>
      <c r="G692" s="115" t="s">
        <v>652</v>
      </c>
      <c r="H692" s="118" t="s">
        <v>546</v>
      </c>
      <c r="I692" s="62">
        <v>14800</v>
      </c>
      <c r="J692" s="55">
        <v>2020</v>
      </c>
      <c r="K692" s="128">
        <v>2020</v>
      </c>
      <c r="L692" s="106">
        <v>35</v>
      </c>
      <c r="M692" s="115">
        <v>0</v>
      </c>
      <c r="N692" s="57">
        <v>6</v>
      </c>
      <c r="O692" s="115">
        <v>0</v>
      </c>
      <c r="P692" s="66">
        <v>2</v>
      </c>
    </row>
    <row r="693" spans="1:16" ht="15.75" x14ac:dyDescent="0.25">
      <c r="A693" s="102" t="s">
        <v>176</v>
      </c>
      <c r="B693" s="115" t="s">
        <v>66</v>
      </c>
      <c r="C693" s="115" t="s">
        <v>58</v>
      </c>
      <c r="D693" s="115" t="s">
        <v>591</v>
      </c>
      <c r="E693" s="115" t="s">
        <v>67</v>
      </c>
      <c r="F693" s="117" t="s">
        <v>583</v>
      </c>
      <c r="G693" s="115" t="s">
        <v>653</v>
      </c>
      <c r="H693" s="118" t="s">
        <v>546</v>
      </c>
      <c r="I693" s="62">
        <v>400</v>
      </c>
      <c r="J693" s="55">
        <v>2020</v>
      </c>
      <c r="K693" s="128">
        <v>2020</v>
      </c>
      <c r="L693" s="106">
        <v>1</v>
      </c>
      <c r="M693" s="115">
        <v>0</v>
      </c>
      <c r="N693" s="57">
        <v>6</v>
      </c>
      <c r="O693" s="115">
        <v>0</v>
      </c>
      <c r="P693" s="66">
        <v>2</v>
      </c>
    </row>
    <row r="694" spans="1:16" ht="15.75" x14ac:dyDescent="0.25">
      <c r="A694" s="102" t="s">
        <v>176</v>
      </c>
      <c r="B694" s="115" t="s">
        <v>66</v>
      </c>
      <c r="C694" s="115" t="s">
        <v>590</v>
      </c>
      <c r="D694" s="115" t="s">
        <v>591</v>
      </c>
      <c r="E694" s="115" t="s">
        <v>67</v>
      </c>
      <c r="F694" s="117" t="s">
        <v>583</v>
      </c>
      <c r="G694" s="115" t="s">
        <v>654</v>
      </c>
      <c r="H694" s="118" t="s">
        <v>546</v>
      </c>
      <c r="I694" s="62">
        <v>5200</v>
      </c>
      <c r="J694" s="55">
        <v>2020</v>
      </c>
      <c r="K694" s="128">
        <v>2020</v>
      </c>
      <c r="L694" s="106">
        <v>13</v>
      </c>
      <c r="M694" s="115">
        <v>0</v>
      </c>
      <c r="N694" s="57">
        <v>6</v>
      </c>
      <c r="O694" s="115">
        <v>0</v>
      </c>
      <c r="P694" s="66">
        <v>2</v>
      </c>
    </row>
    <row r="695" spans="1:16" ht="15.75" x14ac:dyDescent="0.25">
      <c r="A695" s="102" t="s">
        <v>176</v>
      </c>
      <c r="B695" s="115" t="s">
        <v>66</v>
      </c>
      <c r="C695" s="115" t="s">
        <v>590</v>
      </c>
      <c r="D695" s="115" t="s">
        <v>591</v>
      </c>
      <c r="E695" s="115" t="s">
        <v>67</v>
      </c>
      <c r="F695" s="117" t="s">
        <v>583</v>
      </c>
      <c r="G695" s="115" t="s">
        <v>655</v>
      </c>
      <c r="H695" s="118" t="s">
        <v>546</v>
      </c>
      <c r="I695" s="62">
        <v>44800</v>
      </c>
      <c r="J695" s="55">
        <v>2020</v>
      </c>
      <c r="K695" s="128">
        <v>2020</v>
      </c>
      <c r="L695" s="106">
        <v>112</v>
      </c>
      <c r="M695" s="115">
        <v>0</v>
      </c>
      <c r="N695" s="57">
        <v>6</v>
      </c>
      <c r="O695" s="115">
        <v>0</v>
      </c>
      <c r="P695" s="66">
        <v>2</v>
      </c>
    </row>
    <row r="696" spans="1:16" ht="15.75" x14ac:dyDescent="0.25">
      <c r="A696" s="102" t="s">
        <v>176</v>
      </c>
      <c r="B696" s="115" t="s">
        <v>57</v>
      </c>
      <c r="C696" s="115" t="s">
        <v>590</v>
      </c>
      <c r="D696" s="115" t="s">
        <v>607</v>
      </c>
      <c r="E696" s="115" t="s">
        <v>67</v>
      </c>
      <c r="F696" s="125" t="s">
        <v>597</v>
      </c>
      <c r="G696" s="115" t="s">
        <v>656</v>
      </c>
      <c r="H696" s="118" t="s">
        <v>546</v>
      </c>
      <c r="I696" s="62">
        <v>27600</v>
      </c>
      <c r="J696" s="55">
        <v>2020</v>
      </c>
      <c r="K696" s="128">
        <v>2020</v>
      </c>
      <c r="L696" s="106">
        <v>62</v>
      </c>
      <c r="M696" s="115">
        <v>0</v>
      </c>
      <c r="N696" s="57">
        <v>6</v>
      </c>
      <c r="O696" s="66">
        <v>1513</v>
      </c>
      <c r="P696" s="66">
        <v>1</v>
      </c>
    </row>
    <row r="697" spans="1:16" ht="15.75" x14ac:dyDescent="0.25">
      <c r="A697" s="102" t="s">
        <v>176</v>
      </c>
      <c r="B697" s="115" t="s">
        <v>57</v>
      </c>
      <c r="C697" s="115" t="s">
        <v>590</v>
      </c>
      <c r="D697" s="115" t="s">
        <v>607</v>
      </c>
      <c r="E697" s="115" t="s">
        <v>67</v>
      </c>
      <c r="F697" s="125" t="s">
        <v>609</v>
      </c>
      <c r="G697" s="115" t="s">
        <v>657</v>
      </c>
      <c r="H697" s="118" t="s">
        <v>611</v>
      </c>
      <c r="I697" s="62">
        <v>4500</v>
      </c>
      <c r="J697" s="55">
        <v>2020</v>
      </c>
      <c r="K697" s="128">
        <v>2018</v>
      </c>
      <c r="L697" s="106">
        <v>13</v>
      </c>
      <c r="M697" s="115">
        <v>0</v>
      </c>
      <c r="N697" s="57">
        <v>6</v>
      </c>
      <c r="O697" s="115">
        <v>0</v>
      </c>
      <c r="P697" s="66">
        <v>2</v>
      </c>
    </row>
    <row r="698" spans="1:16" ht="15.75" x14ac:dyDescent="0.25">
      <c r="A698" s="102" t="s">
        <v>176</v>
      </c>
      <c r="B698" s="115" t="s">
        <v>57</v>
      </c>
      <c r="C698" s="115" t="s">
        <v>590</v>
      </c>
      <c r="D698" s="115" t="s">
        <v>607</v>
      </c>
      <c r="E698" s="115" t="s">
        <v>67</v>
      </c>
      <c r="F698" s="125" t="s">
        <v>612</v>
      </c>
      <c r="G698" s="115" t="s">
        <v>658</v>
      </c>
      <c r="H698" s="118" t="s">
        <v>614</v>
      </c>
      <c r="I698" s="62">
        <v>17400</v>
      </c>
      <c r="J698" s="55">
        <v>2020</v>
      </c>
      <c r="K698" s="128">
        <v>2020</v>
      </c>
      <c r="L698" s="106">
        <v>45</v>
      </c>
      <c r="M698" s="115">
        <v>0</v>
      </c>
      <c r="N698" s="57">
        <v>6</v>
      </c>
      <c r="O698" s="115">
        <v>0</v>
      </c>
      <c r="P698" s="66">
        <v>2</v>
      </c>
    </row>
    <row r="699" spans="1:16" ht="15.75" x14ac:dyDescent="0.25">
      <c r="A699" s="102" t="s">
        <v>176</v>
      </c>
      <c r="B699" s="115" t="s">
        <v>489</v>
      </c>
      <c r="C699" s="115" t="s">
        <v>58</v>
      </c>
      <c r="D699" s="115">
        <v>0</v>
      </c>
      <c r="E699" s="115" t="s">
        <v>62</v>
      </c>
      <c r="F699" s="117" t="s">
        <v>62</v>
      </c>
      <c r="G699" s="115" t="s">
        <v>659</v>
      </c>
      <c r="H699" s="118" t="s">
        <v>561</v>
      </c>
      <c r="I699" s="62">
        <v>15200</v>
      </c>
      <c r="J699" s="55">
        <v>2020</v>
      </c>
      <c r="K699" s="128">
        <v>2020</v>
      </c>
      <c r="L699" s="106">
        <v>28</v>
      </c>
      <c r="M699" s="115">
        <v>0</v>
      </c>
      <c r="N699" s="57">
        <v>6</v>
      </c>
      <c r="O699" s="115">
        <v>0</v>
      </c>
      <c r="P699" s="66">
        <v>1</v>
      </c>
    </row>
    <row r="700" spans="1:16" ht="15.75" x14ac:dyDescent="0.25">
      <c r="A700" s="63" t="s">
        <v>201</v>
      </c>
      <c r="B700" s="115" t="s">
        <v>87</v>
      </c>
      <c r="C700" s="115" t="s">
        <v>58</v>
      </c>
      <c r="D700" s="115">
        <v>0</v>
      </c>
      <c r="E700" s="115" t="s">
        <v>67</v>
      </c>
      <c r="F700" s="117" t="s">
        <v>505</v>
      </c>
      <c r="G700" s="115" t="s">
        <v>660</v>
      </c>
      <c r="H700" s="118" t="s">
        <v>546</v>
      </c>
      <c r="I700" s="62">
        <v>816</v>
      </c>
      <c r="J700" s="55">
        <v>2020</v>
      </c>
      <c r="K700" s="128">
        <v>2019</v>
      </c>
      <c r="L700" s="106">
        <v>1</v>
      </c>
      <c r="M700" s="115">
        <v>0</v>
      </c>
      <c r="N700" s="57">
        <v>7</v>
      </c>
      <c r="O700" s="115">
        <v>0</v>
      </c>
      <c r="P700" s="66">
        <v>1</v>
      </c>
    </row>
    <row r="701" spans="1:16" ht="15.75" x14ac:dyDescent="0.25">
      <c r="A701" s="63" t="s">
        <v>201</v>
      </c>
      <c r="B701" s="115" t="s">
        <v>87</v>
      </c>
      <c r="C701" s="115" t="s">
        <v>58</v>
      </c>
      <c r="D701" s="115">
        <v>0</v>
      </c>
      <c r="E701" s="115" t="s">
        <v>67</v>
      </c>
      <c r="F701" s="117" t="s">
        <v>661</v>
      </c>
      <c r="G701" s="115" t="s">
        <v>660</v>
      </c>
      <c r="H701" s="118" t="s">
        <v>546</v>
      </c>
      <c r="I701" s="62">
        <v>2916</v>
      </c>
      <c r="J701" s="55">
        <v>2020</v>
      </c>
      <c r="K701" s="128">
        <v>2020</v>
      </c>
      <c r="L701" s="106">
        <v>5</v>
      </c>
      <c r="M701" s="115">
        <v>0</v>
      </c>
      <c r="N701" s="57">
        <v>7</v>
      </c>
      <c r="O701" s="115">
        <v>0</v>
      </c>
      <c r="P701" s="66">
        <v>1</v>
      </c>
    </row>
    <row r="702" spans="1:16" ht="15.75" x14ac:dyDescent="0.25">
      <c r="A702" s="63" t="s">
        <v>201</v>
      </c>
      <c r="B702" s="115" t="s">
        <v>197</v>
      </c>
      <c r="C702" s="115" t="s">
        <v>549</v>
      </c>
      <c r="D702" s="115" t="s">
        <v>591</v>
      </c>
      <c r="E702" s="115" t="s">
        <v>73</v>
      </c>
      <c r="F702" s="117" t="s">
        <v>627</v>
      </c>
      <c r="G702" s="115" t="s">
        <v>662</v>
      </c>
      <c r="H702" s="118" t="s">
        <v>546</v>
      </c>
      <c r="I702" s="62">
        <v>800</v>
      </c>
      <c r="J702" s="55">
        <v>2020</v>
      </c>
      <c r="K702" s="128">
        <v>2018</v>
      </c>
      <c r="L702" s="106">
        <v>2</v>
      </c>
      <c r="M702" s="115">
        <v>0</v>
      </c>
      <c r="N702" s="57">
        <v>7</v>
      </c>
      <c r="O702" s="115">
        <v>0</v>
      </c>
      <c r="P702" s="66">
        <v>2</v>
      </c>
    </row>
    <row r="703" spans="1:16" ht="15.75" x14ac:dyDescent="0.25">
      <c r="A703" s="63" t="s">
        <v>201</v>
      </c>
      <c r="B703" s="115" t="s">
        <v>197</v>
      </c>
      <c r="C703" s="115" t="s">
        <v>549</v>
      </c>
      <c r="D703" s="115" t="s">
        <v>591</v>
      </c>
      <c r="E703" s="115" t="s">
        <v>67</v>
      </c>
      <c r="F703" s="117" t="s">
        <v>627</v>
      </c>
      <c r="G703" s="115" t="s">
        <v>662</v>
      </c>
      <c r="H703" s="118" t="s">
        <v>546</v>
      </c>
      <c r="I703" s="62">
        <v>400</v>
      </c>
      <c r="J703" s="55">
        <v>2020</v>
      </c>
      <c r="K703" s="128">
        <v>2018</v>
      </c>
      <c r="L703" s="106">
        <v>1</v>
      </c>
      <c r="M703" s="115">
        <v>0</v>
      </c>
      <c r="N703" s="57">
        <v>7</v>
      </c>
      <c r="O703" s="115">
        <v>0</v>
      </c>
      <c r="P703" s="66">
        <v>2</v>
      </c>
    </row>
    <row r="704" spans="1:16" ht="15.75" x14ac:dyDescent="0.25">
      <c r="A704" s="63" t="s">
        <v>201</v>
      </c>
      <c r="B704" s="115" t="s">
        <v>197</v>
      </c>
      <c r="C704" s="115" t="s">
        <v>58</v>
      </c>
      <c r="D704" s="115" t="s">
        <v>591</v>
      </c>
      <c r="E704" s="115" t="s">
        <v>67</v>
      </c>
      <c r="F704" s="117" t="s">
        <v>627</v>
      </c>
      <c r="G704" s="115" t="s">
        <v>663</v>
      </c>
      <c r="H704" s="118" t="s">
        <v>546</v>
      </c>
      <c r="I704" s="62">
        <v>4000</v>
      </c>
      <c r="J704" s="55">
        <v>2020</v>
      </c>
      <c r="K704" s="128">
        <v>2018</v>
      </c>
      <c r="L704" s="106">
        <v>10</v>
      </c>
      <c r="M704" s="115">
        <v>0</v>
      </c>
      <c r="N704" s="57">
        <v>7</v>
      </c>
      <c r="O704" s="115">
        <v>0</v>
      </c>
      <c r="P704" s="66">
        <v>1</v>
      </c>
    </row>
    <row r="705" spans="1:16" ht="15.75" x14ac:dyDescent="0.25">
      <c r="A705" s="63" t="s">
        <v>201</v>
      </c>
      <c r="B705" s="115" t="s">
        <v>197</v>
      </c>
      <c r="C705" s="115" t="s">
        <v>58</v>
      </c>
      <c r="D705" s="115" t="s">
        <v>591</v>
      </c>
      <c r="E705" s="115" t="s">
        <v>59</v>
      </c>
      <c r="F705" s="117" t="s">
        <v>627</v>
      </c>
      <c r="G705" s="115" t="s">
        <v>663</v>
      </c>
      <c r="H705" s="118" t="s">
        <v>546</v>
      </c>
      <c r="I705" s="62">
        <v>400</v>
      </c>
      <c r="J705" s="55">
        <v>2020</v>
      </c>
      <c r="K705" s="128">
        <v>2018</v>
      </c>
      <c r="L705" s="106">
        <v>1</v>
      </c>
      <c r="M705" s="115">
        <v>0</v>
      </c>
      <c r="N705" s="57">
        <v>7</v>
      </c>
      <c r="O705" s="115">
        <v>0</v>
      </c>
      <c r="P705" s="66">
        <v>1</v>
      </c>
    </row>
    <row r="706" spans="1:16" ht="15.75" x14ac:dyDescent="0.25">
      <c r="A706" s="63" t="s">
        <v>201</v>
      </c>
      <c r="B706" s="115" t="s">
        <v>197</v>
      </c>
      <c r="C706" s="115" t="s">
        <v>58</v>
      </c>
      <c r="D706" s="115" t="s">
        <v>591</v>
      </c>
      <c r="E706" s="115" t="s">
        <v>73</v>
      </c>
      <c r="F706" s="125" t="s">
        <v>627</v>
      </c>
      <c r="G706" s="115" t="s">
        <v>663</v>
      </c>
      <c r="H706" s="118" t="s">
        <v>546</v>
      </c>
      <c r="I706" s="62">
        <v>800</v>
      </c>
      <c r="J706" s="55">
        <v>2020</v>
      </c>
      <c r="K706" s="128">
        <v>2018</v>
      </c>
      <c r="L706" s="106">
        <v>2</v>
      </c>
      <c r="M706" s="115">
        <v>0</v>
      </c>
      <c r="N706" s="57">
        <v>7</v>
      </c>
      <c r="O706" s="115">
        <v>0</v>
      </c>
      <c r="P706" s="66">
        <v>1</v>
      </c>
    </row>
    <row r="707" spans="1:16" ht="15.75" x14ac:dyDescent="0.25">
      <c r="A707" s="63" t="s">
        <v>201</v>
      </c>
      <c r="B707" s="115" t="s">
        <v>126</v>
      </c>
      <c r="C707" s="115" t="s">
        <v>549</v>
      </c>
      <c r="D707" s="115" t="s">
        <v>591</v>
      </c>
      <c r="E707" s="115" t="s">
        <v>59</v>
      </c>
      <c r="F707" s="125" t="s">
        <v>647</v>
      </c>
      <c r="G707" s="115" t="s">
        <v>664</v>
      </c>
      <c r="H707" s="118" t="s">
        <v>546</v>
      </c>
      <c r="I707" s="62">
        <v>600</v>
      </c>
      <c r="J707" s="55">
        <v>2020</v>
      </c>
      <c r="K707" s="128">
        <v>2020</v>
      </c>
      <c r="L707" s="128">
        <v>3</v>
      </c>
      <c r="M707" s="115">
        <v>0</v>
      </c>
      <c r="N707" s="57">
        <v>7</v>
      </c>
      <c r="O707" s="115">
        <v>0</v>
      </c>
      <c r="P707" s="66">
        <v>2</v>
      </c>
    </row>
    <row r="708" spans="1:16" ht="15.75" x14ac:dyDescent="0.25">
      <c r="A708" s="63" t="s">
        <v>201</v>
      </c>
      <c r="B708" s="115" t="s">
        <v>126</v>
      </c>
      <c r="C708" s="115" t="s">
        <v>549</v>
      </c>
      <c r="D708" s="115" t="s">
        <v>591</v>
      </c>
      <c r="E708" s="115" t="s">
        <v>73</v>
      </c>
      <c r="F708" s="125" t="s">
        <v>647</v>
      </c>
      <c r="G708" s="115" t="s">
        <v>664</v>
      </c>
      <c r="H708" s="118" t="s">
        <v>546</v>
      </c>
      <c r="I708" s="62">
        <v>400</v>
      </c>
      <c r="J708" s="55">
        <v>2020</v>
      </c>
      <c r="K708" s="128">
        <v>2020</v>
      </c>
      <c r="L708" s="128">
        <v>2</v>
      </c>
      <c r="M708" s="115">
        <v>0</v>
      </c>
      <c r="N708" s="57">
        <v>7</v>
      </c>
      <c r="O708" s="115">
        <v>0</v>
      </c>
      <c r="P708" s="66">
        <v>2</v>
      </c>
    </row>
    <row r="709" spans="1:16" ht="15.75" x14ac:dyDescent="0.25">
      <c r="A709" s="63" t="s">
        <v>201</v>
      </c>
      <c r="B709" s="115" t="s">
        <v>126</v>
      </c>
      <c r="C709" s="115" t="s">
        <v>549</v>
      </c>
      <c r="D709" s="115" t="s">
        <v>591</v>
      </c>
      <c r="E709" s="115" t="s">
        <v>59</v>
      </c>
      <c r="F709" s="125" t="s">
        <v>647</v>
      </c>
      <c r="G709" s="115" t="s">
        <v>664</v>
      </c>
      <c r="H709" s="118" t="s">
        <v>546</v>
      </c>
      <c r="I709" s="62">
        <v>600</v>
      </c>
      <c r="J709" s="55">
        <v>2020</v>
      </c>
      <c r="K709" s="128">
        <v>2020</v>
      </c>
      <c r="L709" s="128">
        <v>3</v>
      </c>
      <c r="M709" s="115">
        <v>0</v>
      </c>
      <c r="N709" s="57">
        <v>7</v>
      </c>
      <c r="O709" s="115">
        <v>0</v>
      </c>
      <c r="P709" s="66">
        <v>2</v>
      </c>
    </row>
    <row r="710" spans="1:16" ht="15.75" x14ac:dyDescent="0.25">
      <c r="A710" s="63" t="s">
        <v>201</v>
      </c>
      <c r="B710" s="115" t="s">
        <v>126</v>
      </c>
      <c r="C710" s="115" t="s">
        <v>58</v>
      </c>
      <c r="D710" s="115" t="s">
        <v>591</v>
      </c>
      <c r="E710" s="115" t="s">
        <v>63</v>
      </c>
      <c r="F710" s="125" t="s">
        <v>647</v>
      </c>
      <c r="G710" s="115" t="s">
        <v>665</v>
      </c>
      <c r="H710" s="118" t="s">
        <v>546</v>
      </c>
      <c r="I710" s="62">
        <v>200</v>
      </c>
      <c r="J710" s="55">
        <v>2020</v>
      </c>
      <c r="K710" s="128">
        <v>2020</v>
      </c>
      <c r="L710" s="128">
        <v>1</v>
      </c>
      <c r="M710" s="115">
        <v>0</v>
      </c>
      <c r="N710" s="57">
        <v>7</v>
      </c>
      <c r="O710" s="115">
        <v>0</v>
      </c>
      <c r="P710" s="66">
        <v>2</v>
      </c>
    </row>
    <row r="711" spans="1:16" ht="15.75" x14ac:dyDescent="0.25">
      <c r="A711" s="63" t="s">
        <v>201</v>
      </c>
      <c r="B711" s="115" t="s">
        <v>126</v>
      </c>
      <c r="C711" s="115" t="s">
        <v>58</v>
      </c>
      <c r="D711" s="115" t="s">
        <v>591</v>
      </c>
      <c r="E711" s="115" t="s">
        <v>67</v>
      </c>
      <c r="F711" s="125" t="s">
        <v>647</v>
      </c>
      <c r="G711" s="115" t="s">
        <v>665</v>
      </c>
      <c r="H711" s="118" t="s">
        <v>546</v>
      </c>
      <c r="I711" s="62">
        <v>2400</v>
      </c>
      <c r="J711" s="55">
        <v>2020</v>
      </c>
      <c r="K711" s="128">
        <v>2020</v>
      </c>
      <c r="L711" s="128">
        <v>12</v>
      </c>
      <c r="M711" s="115">
        <v>0</v>
      </c>
      <c r="N711" s="57">
        <v>7</v>
      </c>
      <c r="O711" s="115">
        <v>0</v>
      </c>
      <c r="P711" s="66">
        <v>2</v>
      </c>
    </row>
    <row r="712" spans="1:16" ht="15.75" x14ac:dyDescent="0.25">
      <c r="A712" s="63" t="s">
        <v>201</v>
      </c>
      <c r="B712" s="115" t="s">
        <v>126</v>
      </c>
      <c r="C712" s="115" t="s">
        <v>58</v>
      </c>
      <c r="D712" s="115" t="s">
        <v>591</v>
      </c>
      <c r="E712" s="115" t="s">
        <v>73</v>
      </c>
      <c r="F712" s="125" t="s">
        <v>647</v>
      </c>
      <c r="G712" s="115" t="s">
        <v>665</v>
      </c>
      <c r="H712" s="118" t="s">
        <v>546</v>
      </c>
      <c r="I712" s="62">
        <v>1400</v>
      </c>
      <c r="J712" s="55">
        <v>2020</v>
      </c>
      <c r="K712" s="128">
        <v>2020</v>
      </c>
      <c r="L712" s="128">
        <v>7</v>
      </c>
      <c r="M712" s="115">
        <v>0</v>
      </c>
      <c r="N712" s="57">
        <v>7</v>
      </c>
      <c r="O712" s="115">
        <v>0</v>
      </c>
      <c r="P712" s="66">
        <v>1</v>
      </c>
    </row>
    <row r="713" spans="1:16" ht="15.75" x14ac:dyDescent="0.25">
      <c r="A713" s="63" t="s">
        <v>201</v>
      </c>
      <c r="B713" s="115" t="s">
        <v>66</v>
      </c>
      <c r="C713" s="115" t="s">
        <v>549</v>
      </c>
      <c r="D713" s="115" t="s">
        <v>591</v>
      </c>
      <c r="E713" s="115" t="s">
        <v>67</v>
      </c>
      <c r="F713" s="125" t="s">
        <v>583</v>
      </c>
      <c r="G713" s="115" t="s">
        <v>666</v>
      </c>
      <c r="H713" s="118" t="s">
        <v>546</v>
      </c>
      <c r="I713" s="62">
        <v>19100</v>
      </c>
      <c r="J713" s="55">
        <v>2020</v>
      </c>
      <c r="K713" s="128">
        <v>2020</v>
      </c>
      <c r="L713" s="106">
        <v>48</v>
      </c>
      <c r="M713" s="115">
        <v>0</v>
      </c>
      <c r="N713" s="57">
        <v>7</v>
      </c>
      <c r="O713" s="115">
        <v>0</v>
      </c>
      <c r="P713" s="66">
        <v>1</v>
      </c>
    </row>
    <row r="714" spans="1:16" ht="15.75" x14ac:dyDescent="0.25">
      <c r="A714" s="63" t="s">
        <v>201</v>
      </c>
      <c r="B714" s="115" t="s">
        <v>66</v>
      </c>
      <c r="C714" s="115" t="s">
        <v>549</v>
      </c>
      <c r="D714" s="115" t="s">
        <v>591</v>
      </c>
      <c r="E714" s="115" t="s">
        <v>73</v>
      </c>
      <c r="F714" s="125" t="s">
        <v>583</v>
      </c>
      <c r="G714" s="115" t="s">
        <v>666</v>
      </c>
      <c r="H714" s="118" t="s">
        <v>546</v>
      </c>
      <c r="I714" s="62">
        <v>22700</v>
      </c>
      <c r="J714" s="55">
        <v>2020</v>
      </c>
      <c r="K714" s="128">
        <v>2020</v>
      </c>
      <c r="L714" s="106">
        <v>27</v>
      </c>
      <c r="M714" s="115">
        <v>0</v>
      </c>
      <c r="N714" s="57">
        <v>7</v>
      </c>
      <c r="O714" s="115">
        <v>0</v>
      </c>
      <c r="P714" s="66">
        <v>1</v>
      </c>
    </row>
    <row r="715" spans="1:16" ht="15.75" x14ac:dyDescent="0.25">
      <c r="A715" s="63" t="s">
        <v>201</v>
      </c>
      <c r="B715" s="115" t="s">
        <v>66</v>
      </c>
      <c r="C715" s="115" t="s">
        <v>549</v>
      </c>
      <c r="D715" s="115" t="s">
        <v>591</v>
      </c>
      <c r="E715" s="115" t="s">
        <v>63</v>
      </c>
      <c r="F715" s="125" t="s">
        <v>583</v>
      </c>
      <c r="G715" s="115" t="s">
        <v>666</v>
      </c>
      <c r="H715" s="118" t="s">
        <v>546</v>
      </c>
      <c r="I715" s="62">
        <v>39800</v>
      </c>
      <c r="J715" s="55">
        <v>2020</v>
      </c>
      <c r="K715" s="128">
        <v>2020</v>
      </c>
      <c r="L715" s="106">
        <v>100</v>
      </c>
      <c r="M715" s="115">
        <v>0</v>
      </c>
      <c r="N715" s="57">
        <v>7</v>
      </c>
      <c r="O715" s="115">
        <v>0</v>
      </c>
      <c r="P715" s="66">
        <v>1</v>
      </c>
    </row>
    <row r="716" spans="1:16" ht="15.75" x14ac:dyDescent="0.25">
      <c r="A716" s="63" t="s">
        <v>201</v>
      </c>
      <c r="B716" s="115" t="s">
        <v>66</v>
      </c>
      <c r="C716" s="115" t="s">
        <v>549</v>
      </c>
      <c r="D716" s="115" t="s">
        <v>591</v>
      </c>
      <c r="E716" s="115" t="s">
        <v>59</v>
      </c>
      <c r="F716" s="117" t="s">
        <v>583</v>
      </c>
      <c r="G716" s="115" t="s">
        <v>666</v>
      </c>
      <c r="H716" s="118" t="s">
        <v>546</v>
      </c>
      <c r="I716" s="62">
        <v>10800</v>
      </c>
      <c r="J716" s="55">
        <v>2020</v>
      </c>
      <c r="K716" s="128">
        <v>2020</v>
      </c>
      <c r="L716" s="106">
        <v>27</v>
      </c>
      <c r="M716" s="115">
        <v>0</v>
      </c>
      <c r="N716" s="57">
        <v>7</v>
      </c>
      <c r="O716" s="115">
        <v>0</v>
      </c>
      <c r="P716" s="66">
        <v>1</v>
      </c>
    </row>
    <row r="717" spans="1:16" ht="15.75" x14ac:dyDescent="0.25">
      <c r="A717" s="63" t="s">
        <v>201</v>
      </c>
      <c r="B717" s="115" t="s">
        <v>66</v>
      </c>
      <c r="C717" s="115" t="s">
        <v>549</v>
      </c>
      <c r="D717" s="115" t="s">
        <v>591</v>
      </c>
      <c r="E717" s="115" t="s">
        <v>63</v>
      </c>
      <c r="F717" s="117" t="s">
        <v>583</v>
      </c>
      <c r="G717" s="115" t="s">
        <v>667</v>
      </c>
      <c r="H717" s="118" t="s">
        <v>546</v>
      </c>
      <c r="I717" s="62">
        <v>800</v>
      </c>
      <c r="J717" s="55">
        <v>2020</v>
      </c>
      <c r="K717" s="128">
        <v>2020</v>
      </c>
      <c r="L717" s="106">
        <v>2</v>
      </c>
      <c r="M717" s="115">
        <v>0</v>
      </c>
      <c r="N717" s="57">
        <v>7</v>
      </c>
      <c r="O717" s="115">
        <v>0</v>
      </c>
      <c r="P717" s="66">
        <v>3</v>
      </c>
    </row>
    <row r="718" spans="1:16" ht="15.75" x14ac:dyDescent="0.25">
      <c r="A718" s="63" t="s">
        <v>201</v>
      </c>
      <c r="B718" s="115" t="s">
        <v>66</v>
      </c>
      <c r="C718" s="115" t="s">
        <v>58</v>
      </c>
      <c r="D718" s="115" t="s">
        <v>591</v>
      </c>
      <c r="E718" s="115" t="s">
        <v>73</v>
      </c>
      <c r="F718" s="117" t="s">
        <v>583</v>
      </c>
      <c r="G718" s="115" t="s">
        <v>668</v>
      </c>
      <c r="H718" s="118" t="s">
        <v>546</v>
      </c>
      <c r="I718" s="62">
        <v>79600</v>
      </c>
      <c r="J718" s="55">
        <v>2020</v>
      </c>
      <c r="K718" s="128">
        <v>2020</v>
      </c>
      <c r="L718" s="106">
        <v>199</v>
      </c>
      <c r="M718" s="115">
        <v>0</v>
      </c>
      <c r="N718" s="57">
        <v>7</v>
      </c>
      <c r="O718" s="115">
        <v>0</v>
      </c>
      <c r="P718" s="66">
        <v>3</v>
      </c>
    </row>
    <row r="719" spans="1:16" ht="15.75" x14ac:dyDescent="0.25">
      <c r="A719" s="63" t="s">
        <v>201</v>
      </c>
      <c r="B719" s="115" t="s">
        <v>66</v>
      </c>
      <c r="C719" s="115" t="s">
        <v>58</v>
      </c>
      <c r="D719" s="115" t="s">
        <v>591</v>
      </c>
      <c r="E719" s="115" t="s">
        <v>67</v>
      </c>
      <c r="F719" s="117" t="s">
        <v>583</v>
      </c>
      <c r="G719" s="115" t="s">
        <v>668</v>
      </c>
      <c r="H719" s="118" t="s">
        <v>546</v>
      </c>
      <c r="I719" s="62">
        <v>251800</v>
      </c>
      <c r="J719" s="55">
        <v>2020</v>
      </c>
      <c r="K719" s="128">
        <v>2020</v>
      </c>
      <c r="L719" s="106">
        <v>632</v>
      </c>
      <c r="M719" s="115">
        <v>0</v>
      </c>
      <c r="N719" s="57">
        <v>7</v>
      </c>
      <c r="O719" s="115">
        <v>0</v>
      </c>
      <c r="P719" s="66">
        <v>4</v>
      </c>
    </row>
    <row r="720" spans="1:16" ht="15.75" x14ac:dyDescent="0.25">
      <c r="A720" s="63" t="s">
        <v>201</v>
      </c>
      <c r="B720" s="115" t="s">
        <v>66</v>
      </c>
      <c r="C720" s="115" t="s">
        <v>58</v>
      </c>
      <c r="D720" s="115" t="s">
        <v>591</v>
      </c>
      <c r="E720" s="115" t="s">
        <v>63</v>
      </c>
      <c r="F720" s="117" t="s">
        <v>583</v>
      </c>
      <c r="G720" s="115" t="s">
        <v>668</v>
      </c>
      <c r="H720" s="118" t="s">
        <v>546</v>
      </c>
      <c r="I720" s="62">
        <v>52000</v>
      </c>
      <c r="J720" s="55">
        <v>2020</v>
      </c>
      <c r="K720" s="128">
        <v>2020</v>
      </c>
      <c r="L720" s="106">
        <v>130</v>
      </c>
      <c r="M720" s="115">
        <v>0</v>
      </c>
      <c r="N720" s="57">
        <v>7</v>
      </c>
      <c r="O720" s="115">
        <v>0</v>
      </c>
      <c r="P720" s="66">
        <v>4</v>
      </c>
    </row>
    <row r="721" spans="1:16" ht="15.75" x14ac:dyDescent="0.25">
      <c r="A721" s="63" t="s">
        <v>201</v>
      </c>
      <c r="B721" s="115" t="s">
        <v>66</v>
      </c>
      <c r="C721" s="115" t="s">
        <v>58</v>
      </c>
      <c r="D721" s="115" t="s">
        <v>591</v>
      </c>
      <c r="E721" s="115" t="s">
        <v>59</v>
      </c>
      <c r="F721" s="117" t="s">
        <v>583</v>
      </c>
      <c r="G721" s="115" t="s">
        <v>668</v>
      </c>
      <c r="H721" s="118" t="s">
        <v>546</v>
      </c>
      <c r="I721" s="62">
        <v>14000</v>
      </c>
      <c r="J721" s="55">
        <v>2020</v>
      </c>
      <c r="K721" s="128">
        <v>2020</v>
      </c>
      <c r="L721" s="106">
        <v>35</v>
      </c>
      <c r="M721" s="115">
        <v>0</v>
      </c>
      <c r="N721" s="57">
        <v>7</v>
      </c>
      <c r="O721" s="115">
        <v>0</v>
      </c>
      <c r="P721" s="66">
        <v>4</v>
      </c>
    </row>
    <row r="722" spans="1:16" ht="15.75" x14ac:dyDescent="0.25">
      <c r="A722" s="63" t="s">
        <v>201</v>
      </c>
      <c r="B722" s="115" t="s">
        <v>66</v>
      </c>
      <c r="C722" s="115" t="s">
        <v>58</v>
      </c>
      <c r="D722" s="115" t="s">
        <v>591</v>
      </c>
      <c r="E722" s="115" t="s">
        <v>67</v>
      </c>
      <c r="F722" s="117" t="s">
        <v>583</v>
      </c>
      <c r="G722" s="115" t="s">
        <v>669</v>
      </c>
      <c r="H722" s="118" t="s">
        <v>546</v>
      </c>
      <c r="I722" s="62">
        <v>400</v>
      </c>
      <c r="J722" s="55">
        <v>2020</v>
      </c>
      <c r="K722" s="128">
        <v>2020</v>
      </c>
      <c r="L722" s="106">
        <v>1</v>
      </c>
      <c r="M722" s="115">
        <v>0</v>
      </c>
      <c r="N722" s="57">
        <v>7</v>
      </c>
      <c r="O722" s="115">
        <v>0</v>
      </c>
      <c r="P722" s="66">
        <v>1</v>
      </c>
    </row>
    <row r="723" spans="1:16" ht="15.75" x14ac:dyDescent="0.25">
      <c r="A723" s="63" t="s">
        <v>201</v>
      </c>
      <c r="B723" s="115" t="s">
        <v>57</v>
      </c>
      <c r="C723" s="115" t="s">
        <v>590</v>
      </c>
      <c r="D723" s="115" t="s">
        <v>607</v>
      </c>
      <c r="E723" s="115" t="s">
        <v>67</v>
      </c>
      <c r="F723" s="125" t="s">
        <v>597</v>
      </c>
      <c r="G723" s="115" t="s">
        <v>670</v>
      </c>
      <c r="H723" s="118" t="s">
        <v>546</v>
      </c>
      <c r="I723" s="62">
        <v>13200</v>
      </c>
      <c r="J723" s="55">
        <v>2020</v>
      </c>
      <c r="K723" s="128">
        <v>2020</v>
      </c>
      <c r="L723" s="106">
        <v>31</v>
      </c>
      <c r="M723" s="115">
        <v>0</v>
      </c>
      <c r="N723" s="57">
        <v>7</v>
      </c>
      <c r="O723" s="115">
        <v>0</v>
      </c>
      <c r="P723" s="66">
        <v>1</v>
      </c>
    </row>
    <row r="724" spans="1:16" ht="15.75" x14ac:dyDescent="0.25">
      <c r="A724" s="63" t="s">
        <v>201</v>
      </c>
      <c r="B724" s="115" t="s">
        <v>57</v>
      </c>
      <c r="C724" s="115" t="s">
        <v>590</v>
      </c>
      <c r="D724" s="115" t="s">
        <v>607</v>
      </c>
      <c r="E724" s="115" t="s">
        <v>67</v>
      </c>
      <c r="F724" s="125" t="s">
        <v>609</v>
      </c>
      <c r="G724" s="115" t="s">
        <v>671</v>
      </c>
      <c r="H724" s="118" t="s">
        <v>611</v>
      </c>
      <c r="I724" s="62">
        <v>1200</v>
      </c>
      <c r="J724" s="55">
        <v>2020</v>
      </c>
      <c r="K724" s="128">
        <v>2018</v>
      </c>
      <c r="L724" s="106">
        <v>2</v>
      </c>
      <c r="M724" s="115">
        <v>0</v>
      </c>
      <c r="N724" s="57">
        <v>7</v>
      </c>
      <c r="O724" s="115">
        <v>0</v>
      </c>
      <c r="P724" s="66">
        <v>2</v>
      </c>
    </row>
    <row r="725" spans="1:16" ht="15.75" x14ac:dyDescent="0.25">
      <c r="A725" s="63" t="s">
        <v>201</v>
      </c>
      <c r="B725" s="115" t="s">
        <v>57</v>
      </c>
      <c r="C725" s="115" t="s">
        <v>590</v>
      </c>
      <c r="D725" s="115" t="s">
        <v>607</v>
      </c>
      <c r="E725" s="115" t="s">
        <v>67</v>
      </c>
      <c r="F725" s="125" t="s">
        <v>612</v>
      </c>
      <c r="G725" s="115" t="s">
        <v>672</v>
      </c>
      <c r="H725" s="118" t="s">
        <v>614</v>
      </c>
      <c r="I725" s="62">
        <v>10500</v>
      </c>
      <c r="J725" s="55">
        <v>2020</v>
      </c>
      <c r="K725" s="128">
        <v>2020</v>
      </c>
      <c r="L725" s="106">
        <v>25</v>
      </c>
      <c r="M725" s="115">
        <v>0</v>
      </c>
      <c r="N725" s="57">
        <v>7</v>
      </c>
      <c r="O725" s="115">
        <v>0</v>
      </c>
      <c r="P725" s="66">
        <v>2</v>
      </c>
    </row>
    <row r="726" spans="1:16" ht="15.75" x14ac:dyDescent="0.25">
      <c r="A726" s="63" t="s">
        <v>201</v>
      </c>
      <c r="B726" s="115" t="s">
        <v>66</v>
      </c>
      <c r="C726" s="115" t="s">
        <v>590</v>
      </c>
      <c r="D726" s="115" t="s">
        <v>673</v>
      </c>
      <c r="E726" s="115" t="s">
        <v>67</v>
      </c>
      <c r="F726" s="117" t="s">
        <v>583</v>
      </c>
      <c r="G726" s="115" t="s">
        <v>674</v>
      </c>
      <c r="H726" s="118" t="s">
        <v>546</v>
      </c>
      <c r="I726" s="62">
        <v>2800</v>
      </c>
      <c r="J726" s="55">
        <v>2020</v>
      </c>
      <c r="K726" s="128">
        <v>2020</v>
      </c>
      <c r="L726" s="106">
        <v>7</v>
      </c>
      <c r="M726" s="115">
        <v>0</v>
      </c>
      <c r="N726" s="57">
        <v>7</v>
      </c>
      <c r="O726" s="115">
        <v>0</v>
      </c>
      <c r="P726" s="66">
        <v>1</v>
      </c>
    </row>
    <row r="727" spans="1:16" ht="15.75" x14ac:dyDescent="0.25">
      <c r="A727" s="63" t="s">
        <v>201</v>
      </c>
      <c r="B727" s="115" t="s">
        <v>66</v>
      </c>
      <c r="C727" s="115" t="s">
        <v>590</v>
      </c>
      <c r="D727" s="115" t="s">
        <v>673</v>
      </c>
      <c r="E727" s="115" t="s">
        <v>67</v>
      </c>
      <c r="F727" s="117" t="s">
        <v>583</v>
      </c>
      <c r="G727" s="115" t="s">
        <v>675</v>
      </c>
      <c r="H727" s="118" t="s">
        <v>546</v>
      </c>
      <c r="I727" s="62">
        <v>41600</v>
      </c>
      <c r="J727" s="55">
        <v>2020</v>
      </c>
      <c r="K727" s="128">
        <v>2020</v>
      </c>
      <c r="L727" s="106">
        <v>104</v>
      </c>
      <c r="M727" s="115">
        <v>0</v>
      </c>
      <c r="N727" s="57">
        <v>7</v>
      </c>
      <c r="O727" s="115">
        <v>0</v>
      </c>
      <c r="P727" s="66">
        <v>1</v>
      </c>
    </row>
    <row r="728" spans="1:16" ht="15.75" x14ac:dyDescent="0.25">
      <c r="A728" s="63" t="s">
        <v>201</v>
      </c>
      <c r="B728" s="115" t="s">
        <v>57</v>
      </c>
      <c r="C728" s="115" t="s">
        <v>590</v>
      </c>
      <c r="D728" s="115" t="s">
        <v>673</v>
      </c>
      <c r="E728" s="115" t="s">
        <v>67</v>
      </c>
      <c r="F728" s="125" t="s">
        <v>597</v>
      </c>
      <c r="G728" s="115" t="s">
        <v>676</v>
      </c>
      <c r="H728" s="118" t="s">
        <v>546</v>
      </c>
      <c r="I728" s="62">
        <v>1980</v>
      </c>
      <c r="J728" s="55">
        <v>2020</v>
      </c>
      <c r="K728" s="128">
        <v>2020</v>
      </c>
      <c r="L728" s="106">
        <v>7</v>
      </c>
      <c r="M728" s="115">
        <v>0</v>
      </c>
      <c r="N728" s="57">
        <v>7</v>
      </c>
      <c r="O728" s="115">
        <v>0</v>
      </c>
      <c r="P728" s="66">
        <v>1</v>
      </c>
    </row>
    <row r="729" spans="1:16" ht="15.75" x14ac:dyDescent="0.25">
      <c r="A729" s="63" t="s">
        <v>201</v>
      </c>
      <c r="B729" s="115" t="s">
        <v>57</v>
      </c>
      <c r="C729" s="115" t="s">
        <v>590</v>
      </c>
      <c r="D729" s="115" t="s">
        <v>673</v>
      </c>
      <c r="E729" s="115" t="s">
        <v>73</v>
      </c>
      <c r="F729" s="125" t="s">
        <v>597</v>
      </c>
      <c r="G729" s="115" t="s">
        <v>676</v>
      </c>
      <c r="H729" s="118" t="s">
        <v>546</v>
      </c>
      <c r="I729" s="62">
        <v>900</v>
      </c>
      <c r="J729" s="55">
        <v>2020</v>
      </c>
      <c r="K729" s="128">
        <v>2020</v>
      </c>
      <c r="L729" s="106">
        <v>3</v>
      </c>
      <c r="M729" s="115">
        <v>0</v>
      </c>
      <c r="N729" s="57">
        <v>7</v>
      </c>
      <c r="O729" s="115">
        <v>0</v>
      </c>
      <c r="P729" s="66">
        <v>2</v>
      </c>
    </row>
    <row r="730" spans="1:16" ht="15.75" x14ac:dyDescent="0.25">
      <c r="A730" s="63" t="s">
        <v>201</v>
      </c>
      <c r="B730" s="115" t="s">
        <v>57</v>
      </c>
      <c r="C730" s="115" t="s">
        <v>590</v>
      </c>
      <c r="D730" s="115" t="s">
        <v>673</v>
      </c>
      <c r="E730" s="115" t="s">
        <v>63</v>
      </c>
      <c r="F730" s="125" t="s">
        <v>597</v>
      </c>
      <c r="G730" s="115" t="s">
        <v>676</v>
      </c>
      <c r="H730" s="118" t="s">
        <v>546</v>
      </c>
      <c r="I730" s="62">
        <v>300</v>
      </c>
      <c r="J730" s="55">
        <v>2020</v>
      </c>
      <c r="K730" s="128">
        <v>2020</v>
      </c>
      <c r="L730" s="106">
        <v>1</v>
      </c>
      <c r="M730" s="115">
        <v>0</v>
      </c>
      <c r="N730" s="57">
        <v>7</v>
      </c>
      <c r="O730" s="115">
        <v>0</v>
      </c>
      <c r="P730" s="66">
        <v>2</v>
      </c>
    </row>
    <row r="731" spans="1:16" ht="15.75" x14ac:dyDescent="0.25">
      <c r="A731" s="63" t="s">
        <v>201</v>
      </c>
      <c r="B731" s="115" t="s">
        <v>57</v>
      </c>
      <c r="C731" s="115" t="s">
        <v>590</v>
      </c>
      <c r="D731" s="115" t="s">
        <v>673</v>
      </c>
      <c r="E731" s="115" t="s">
        <v>67</v>
      </c>
      <c r="F731" s="125" t="s">
        <v>597</v>
      </c>
      <c r="G731" s="115" t="s">
        <v>677</v>
      </c>
      <c r="H731" s="118" t="s">
        <v>546</v>
      </c>
      <c r="I731" s="62">
        <v>53160</v>
      </c>
      <c r="J731" s="55">
        <v>2020</v>
      </c>
      <c r="K731" s="128">
        <v>2020</v>
      </c>
      <c r="L731" s="106">
        <v>182</v>
      </c>
      <c r="M731" s="115">
        <v>0</v>
      </c>
      <c r="N731" s="57">
        <v>7</v>
      </c>
      <c r="O731" s="115">
        <v>0</v>
      </c>
      <c r="P731" s="66">
        <v>2</v>
      </c>
    </row>
    <row r="732" spans="1:16" ht="15.75" x14ac:dyDescent="0.25">
      <c r="A732" s="63" t="s">
        <v>201</v>
      </c>
      <c r="B732" s="115" t="s">
        <v>57</v>
      </c>
      <c r="C732" s="115" t="s">
        <v>590</v>
      </c>
      <c r="D732" s="115" t="s">
        <v>673</v>
      </c>
      <c r="E732" s="115" t="s">
        <v>73</v>
      </c>
      <c r="F732" s="125" t="s">
        <v>597</v>
      </c>
      <c r="G732" s="115" t="s">
        <v>677</v>
      </c>
      <c r="H732" s="118" t="s">
        <v>546</v>
      </c>
      <c r="I732" s="62">
        <v>32160</v>
      </c>
      <c r="J732" s="55">
        <v>2020</v>
      </c>
      <c r="K732" s="128">
        <v>2020</v>
      </c>
      <c r="L732" s="106">
        <v>110</v>
      </c>
      <c r="M732" s="115">
        <v>0</v>
      </c>
      <c r="N732" s="57">
        <v>7</v>
      </c>
      <c r="O732" s="115">
        <v>0</v>
      </c>
      <c r="P732" s="66">
        <v>1</v>
      </c>
    </row>
    <row r="733" spans="1:16" ht="15.75" x14ac:dyDescent="0.25">
      <c r="A733" s="63" t="s">
        <v>201</v>
      </c>
      <c r="B733" s="115" t="s">
        <v>57</v>
      </c>
      <c r="C733" s="115" t="s">
        <v>590</v>
      </c>
      <c r="D733" s="115" t="s">
        <v>673</v>
      </c>
      <c r="E733" s="115" t="s">
        <v>63</v>
      </c>
      <c r="F733" s="125" t="s">
        <v>597</v>
      </c>
      <c r="G733" s="115" t="s">
        <v>677</v>
      </c>
      <c r="H733" s="118" t="s">
        <v>546</v>
      </c>
      <c r="I733" s="62">
        <v>56400</v>
      </c>
      <c r="J733" s="55">
        <v>2020</v>
      </c>
      <c r="K733" s="128">
        <v>2020</v>
      </c>
      <c r="L733" s="106">
        <v>198</v>
      </c>
      <c r="M733" s="115">
        <v>0</v>
      </c>
      <c r="N733" s="57">
        <v>7</v>
      </c>
      <c r="O733" s="115">
        <v>0</v>
      </c>
      <c r="P733" s="66">
        <v>1</v>
      </c>
    </row>
    <row r="734" spans="1:16" ht="15.75" x14ac:dyDescent="0.25">
      <c r="A734" s="63" t="s">
        <v>201</v>
      </c>
      <c r="B734" s="115" t="s">
        <v>57</v>
      </c>
      <c r="C734" s="115" t="s">
        <v>590</v>
      </c>
      <c r="D734" s="115" t="s">
        <v>673</v>
      </c>
      <c r="E734" s="115" t="s">
        <v>59</v>
      </c>
      <c r="F734" s="125" t="s">
        <v>597</v>
      </c>
      <c r="G734" s="115" t="s">
        <v>677</v>
      </c>
      <c r="H734" s="118" t="s">
        <v>546</v>
      </c>
      <c r="I734" s="62">
        <v>17760</v>
      </c>
      <c r="J734" s="55">
        <v>2020</v>
      </c>
      <c r="K734" s="128">
        <v>2020</v>
      </c>
      <c r="L734" s="106">
        <v>66</v>
      </c>
      <c r="M734" s="115">
        <v>0</v>
      </c>
      <c r="N734" s="57">
        <v>7</v>
      </c>
      <c r="O734" s="115">
        <v>0</v>
      </c>
      <c r="P734" s="66">
        <v>1</v>
      </c>
    </row>
    <row r="735" spans="1:16" ht="15.75" x14ac:dyDescent="0.25">
      <c r="A735" s="63" t="s">
        <v>201</v>
      </c>
      <c r="B735" s="115" t="s">
        <v>489</v>
      </c>
      <c r="C735" s="115" t="s">
        <v>58</v>
      </c>
      <c r="D735" s="115">
        <v>0</v>
      </c>
      <c r="E735" s="115" t="s">
        <v>62</v>
      </c>
      <c r="F735" s="117" t="s">
        <v>62</v>
      </c>
      <c r="G735" s="115" t="s">
        <v>678</v>
      </c>
      <c r="H735" s="118" t="s">
        <v>561</v>
      </c>
      <c r="I735" s="62">
        <v>15200</v>
      </c>
      <c r="J735" s="55">
        <v>2020</v>
      </c>
      <c r="K735" s="128">
        <v>2020</v>
      </c>
      <c r="L735" s="106">
        <v>28</v>
      </c>
      <c r="M735" s="115">
        <v>0</v>
      </c>
      <c r="N735" s="57">
        <v>7</v>
      </c>
      <c r="O735" s="115">
        <v>0</v>
      </c>
      <c r="P735" s="66">
        <v>2</v>
      </c>
    </row>
    <row r="736" spans="1:16" ht="15.75" x14ac:dyDescent="0.25">
      <c r="A736" s="63" t="s">
        <v>224</v>
      </c>
      <c r="B736" s="115" t="s">
        <v>87</v>
      </c>
      <c r="C736" s="115" t="s">
        <v>58</v>
      </c>
      <c r="D736" s="115">
        <v>0</v>
      </c>
      <c r="E736" s="115" t="s">
        <v>67</v>
      </c>
      <c r="F736" s="117" t="s">
        <v>661</v>
      </c>
      <c r="G736" s="115" t="s">
        <v>679</v>
      </c>
      <c r="H736" s="118" t="s">
        <v>546</v>
      </c>
      <c r="I736" s="126">
        <v>3732</v>
      </c>
      <c r="J736" s="128">
        <v>2020</v>
      </c>
      <c r="K736" s="128">
        <v>2020</v>
      </c>
      <c r="L736" s="106">
        <v>6</v>
      </c>
      <c r="M736" s="115">
        <v>0</v>
      </c>
      <c r="N736" s="57">
        <v>8</v>
      </c>
      <c r="O736" s="115">
        <v>0</v>
      </c>
      <c r="P736" s="66">
        <v>2</v>
      </c>
    </row>
    <row r="737" spans="1:16" ht="15.75" x14ac:dyDescent="0.25">
      <c r="A737" s="63" t="s">
        <v>224</v>
      </c>
      <c r="B737" s="115" t="s">
        <v>57</v>
      </c>
      <c r="C737" s="115" t="s">
        <v>590</v>
      </c>
      <c r="D737" s="115" t="s">
        <v>607</v>
      </c>
      <c r="E737" s="115" t="s">
        <v>67</v>
      </c>
      <c r="F737" s="125" t="s">
        <v>597</v>
      </c>
      <c r="G737" s="115" t="s">
        <v>680</v>
      </c>
      <c r="H737" s="118" t="s">
        <v>546</v>
      </c>
      <c r="I737" s="126">
        <v>36600</v>
      </c>
      <c r="J737" s="128">
        <v>2020</v>
      </c>
      <c r="K737" s="128">
        <v>2020</v>
      </c>
      <c r="L737" s="106">
        <v>78</v>
      </c>
      <c r="M737" s="115">
        <v>0</v>
      </c>
      <c r="N737" s="57">
        <v>8</v>
      </c>
      <c r="O737" s="115">
        <v>0</v>
      </c>
      <c r="P737" s="66">
        <v>2</v>
      </c>
    </row>
    <row r="738" spans="1:16" ht="15.75" x14ac:dyDescent="0.25">
      <c r="A738" s="63" t="s">
        <v>224</v>
      </c>
      <c r="B738" s="115" t="s">
        <v>57</v>
      </c>
      <c r="C738" s="115" t="s">
        <v>590</v>
      </c>
      <c r="D738" s="115" t="s">
        <v>607</v>
      </c>
      <c r="E738" s="115" t="s">
        <v>67</v>
      </c>
      <c r="F738" s="125" t="s">
        <v>609</v>
      </c>
      <c r="G738" s="115" t="s">
        <v>681</v>
      </c>
      <c r="H738" s="118" t="s">
        <v>611</v>
      </c>
      <c r="I738" s="126">
        <v>9300</v>
      </c>
      <c r="J738" s="128">
        <v>2020</v>
      </c>
      <c r="K738" s="128">
        <v>2018</v>
      </c>
      <c r="L738" s="106">
        <v>16</v>
      </c>
      <c r="M738" s="115">
        <v>0</v>
      </c>
      <c r="N738" s="57">
        <v>8</v>
      </c>
      <c r="O738" s="115">
        <v>0</v>
      </c>
      <c r="P738" s="66">
        <v>2</v>
      </c>
    </row>
    <row r="739" spans="1:16" ht="15.75" x14ac:dyDescent="0.25">
      <c r="A739" s="63" t="s">
        <v>224</v>
      </c>
      <c r="B739" s="115" t="s">
        <v>57</v>
      </c>
      <c r="C739" s="115" t="s">
        <v>590</v>
      </c>
      <c r="D739" s="115" t="s">
        <v>607</v>
      </c>
      <c r="E739" s="115" t="s">
        <v>67</v>
      </c>
      <c r="F739" s="125" t="s">
        <v>612</v>
      </c>
      <c r="G739" s="115" t="s">
        <v>682</v>
      </c>
      <c r="H739" s="118" t="s">
        <v>614</v>
      </c>
      <c r="I739" s="126">
        <v>31500</v>
      </c>
      <c r="J739" s="128">
        <v>2020</v>
      </c>
      <c r="K739" s="128">
        <v>2020</v>
      </c>
      <c r="L739" s="106">
        <v>64</v>
      </c>
      <c r="M739" s="115">
        <v>0</v>
      </c>
      <c r="N739" s="57">
        <v>8</v>
      </c>
      <c r="O739" s="115">
        <v>0</v>
      </c>
      <c r="P739" s="66">
        <v>2</v>
      </c>
    </row>
    <row r="740" spans="1:16" ht="15.75" x14ac:dyDescent="0.25">
      <c r="A740" s="63" t="s">
        <v>224</v>
      </c>
      <c r="B740" s="115" t="s">
        <v>197</v>
      </c>
      <c r="C740" s="115" t="s">
        <v>549</v>
      </c>
      <c r="D740" s="115" t="s">
        <v>591</v>
      </c>
      <c r="E740" s="115" t="s">
        <v>73</v>
      </c>
      <c r="F740" s="117" t="s">
        <v>627</v>
      </c>
      <c r="G740" s="115" t="s">
        <v>683</v>
      </c>
      <c r="H740" s="118" t="s">
        <v>546</v>
      </c>
      <c r="I740" s="62">
        <v>800</v>
      </c>
      <c r="J740" s="55">
        <v>2020</v>
      </c>
      <c r="K740" s="128">
        <v>2018</v>
      </c>
      <c r="L740" s="128">
        <v>2</v>
      </c>
      <c r="M740" s="115">
        <v>0</v>
      </c>
      <c r="N740" s="57">
        <v>8</v>
      </c>
      <c r="O740" s="115">
        <v>0</v>
      </c>
      <c r="P740" s="66">
        <v>1</v>
      </c>
    </row>
    <row r="741" spans="1:16" ht="15.75" x14ac:dyDescent="0.25">
      <c r="A741" s="63" t="s">
        <v>224</v>
      </c>
      <c r="B741" s="115" t="s">
        <v>197</v>
      </c>
      <c r="C741" s="115" t="s">
        <v>549</v>
      </c>
      <c r="D741" s="115" t="s">
        <v>591</v>
      </c>
      <c r="E741" s="115" t="s">
        <v>67</v>
      </c>
      <c r="F741" s="117" t="s">
        <v>627</v>
      </c>
      <c r="G741" s="115" t="s">
        <v>683</v>
      </c>
      <c r="H741" s="118" t="s">
        <v>546</v>
      </c>
      <c r="I741" s="62">
        <v>400</v>
      </c>
      <c r="J741" s="55">
        <v>2020</v>
      </c>
      <c r="K741" s="128">
        <v>2018</v>
      </c>
      <c r="L741" s="128">
        <v>1</v>
      </c>
      <c r="M741" s="115">
        <v>0</v>
      </c>
      <c r="N741" s="57">
        <v>8</v>
      </c>
      <c r="O741" s="115">
        <v>0</v>
      </c>
      <c r="P741" s="66">
        <v>1</v>
      </c>
    </row>
    <row r="742" spans="1:16" ht="15.75" x14ac:dyDescent="0.25">
      <c r="A742" s="63" t="s">
        <v>224</v>
      </c>
      <c r="B742" s="115" t="s">
        <v>197</v>
      </c>
      <c r="C742" s="115" t="s">
        <v>58</v>
      </c>
      <c r="D742" s="115" t="s">
        <v>591</v>
      </c>
      <c r="E742" s="115" t="s">
        <v>67</v>
      </c>
      <c r="F742" s="117" t="s">
        <v>627</v>
      </c>
      <c r="G742" s="115" t="s">
        <v>684</v>
      </c>
      <c r="H742" s="118" t="s">
        <v>546</v>
      </c>
      <c r="I742" s="62">
        <v>4000</v>
      </c>
      <c r="J742" s="55">
        <v>2020</v>
      </c>
      <c r="K742" s="128">
        <v>2018</v>
      </c>
      <c r="L742" s="128">
        <v>10</v>
      </c>
      <c r="M742" s="115">
        <v>0</v>
      </c>
      <c r="N742" s="57">
        <v>8</v>
      </c>
      <c r="O742" s="115">
        <v>0</v>
      </c>
      <c r="P742" s="66">
        <v>1</v>
      </c>
    </row>
    <row r="743" spans="1:16" ht="15.75" x14ac:dyDescent="0.25">
      <c r="A743" s="63" t="s">
        <v>224</v>
      </c>
      <c r="B743" s="115" t="s">
        <v>197</v>
      </c>
      <c r="C743" s="115" t="s">
        <v>58</v>
      </c>
      <c r="D743" s="115" t="s">
        <v>591</v>
      </c>
      <c r="E743" s="115" t="s">
        <v>59</v>
      </c>
      <c r="F743" s="117" t="s">
        <v>627</v>
      </c>
      <c r="G743" s="115" t="s">
        <v>684</v>
      </c>
      <c r="H743" s="118" t="s">
        <v>546</v>
      </c>
      <c r="I743" s="62">
        <v>400</v>
      </c>
      <c r="J743" s="55">
        <v>2020</v>
      </c>
      <c r="K743" s="128">
        <v>2018</v>
      </c>
      <c r="L743" s="128">
        <v>1</v>
      </c>
      <c r="M743" s="115">
        <v>0</v>
      </c>
      <c r="N743" s="57">
        <v>8</v>
      </c>
      <c r="O743" s="115">
        <v>0</v>
      </c>
      <c r="P743" s="66">
        <v>1</v>
      </c>
    </row>
    <row r="744" spans="1:16" ht="15.75" x14ac:dyDescent="0.25">
      <c r="A744" s="63" t="s">
        <v>224</v>
      </c>
      <c r="B744" s="115" t="s">
        <v>197</v>
      </c>
      <c r="C744" s="115" t="s">
        <v>58</v>
      </c>
      <c r="D744" s="115" t="s">
        <v>591</v>
      </c>
      <c r="E744" s="115" t="s">
        <v>73</v>
      </c>
      <c r="F744" s="125" t="s">
        <v>627</v>
      </c>
      <c r="G744" s="115" t="s">
        <v>684</v>
      </c>
      <c r="H744" s="118" t="s">
        <v>546</v>
      </c>
      <c r="I744" s="62">
        <v>800</v>
      </c>
      <c r="J744" s="55">
        <v>2020</v>
      </c>
      <c r="K744" s="128">
        <v>2018</v>
      </c>
      <c r="L744" s="128">
        <v>2</v>
      </c>
      <c r="M744" s="115">
        <v>0</v>
      </c>
      <c r="N744" s="57">
        <v>8</v>
      </c>
      <c r="O744" s="115">
        <v>0</v>
      </c>
      <c r="P744" s="66">
        <v>1</v>
      </c>
    </row>
    <row r="745" spans="1:16" ht="15.75" x14ac:dyDescent="0.25">
      <c r="A745" s="63" t="s">
        <v>224</v>
      </c>
      <c r="B745" s="115" t="s">
        <v>126</v>
      </c>
      <c r="C745" s="115" t="s">
        <v>549</v>
      </c>
      <c r="D745" s="115" t="s">
        <v>591</v>
      </c>
      <c r="E745" s="115" t="s">
        <v>59</v>
      </c>
      <c r="F745" s="125" t="s">
        <v>647</v>
      </c>
      <c r="G745" s="115" t="s">
        <v>685</v>
      </c>
      <c r="H745" s="118" t="s">
        <v>546</v>
      </c>
      <c r="I745" s="62">
        <v>600</v>
      </c>
      <c r="J745" s="55">
        <v>2020</v>
      </c>
      <c r="K745" s="128">
        <v>2020</v>
      </c>
      <c r="L745" s="128">
        <v>3</v>
      </c>
      <c r="M745" s="115">
        <v>0</v>
      </c>
      <c r="N745" s="57">
        <v>8</v>
      </c>
      <c r="O745" s="115">
        <v>0</v>
      </c>
      <c r="P745" s="66">
        <v>4</v>
      </c>
    </row>
    <row r="746" spans="1:16" ht="15.75" x14ac:dyDescent="0.25">
      <c r="A746" s="63" t="s">
        <v>224</v>
      </c>
      <c r="B746" s="115" t="s">
        <v>126</v>
      </c>
      <c r="C746" s="115" t="s">
        <v>549</v>
      </c>
      <c r="D746" s="115" t="s">
        <v>591</v>
      </c>
      <c r="E746" s="115" t="s">
        <v>73</v>
      </c>
      <c r="F746" s="125" t="s">
        <v>647</v>
      </c>
      <c r="G746" s="115" t="s">
        <v>685</v>
      </c>
      <c r="H746" s="118" t="s">
        <v>546</v>
      </c>
      <c r="I746" s="62">
        <v>400</v>
      </c>
      <c r="J746" s="55">
        <v>2020</v>
      </c>
      <c r="K746" s="128">
        <v>2020</v>
      </c>
      <c r="L746" s="128">
        <v>2</v>
      </c>
      <c r="M746" s="115">
        <v>0</v>
      </c>
      <c r="N746" s="57">
        <v>8</v>
      </c>
      <c r="O746" s="115">
        <v>0</v>
      </c>
      <c r="P746" s="66">
        <v>4</v>
      </c>
    </row>
    <row r="747" spans="1:16" ht="15.75" x14ac:dyDescent="0.25">
      <c r="A747" s="63" t="s">
        <v>224</v>
      </c>
      <c r="B747" s="115" t="s">
        <v>126</v>
      </c>
      <c r="C747" s="115" t="s">
        <v>549</v>
      </c>
      <c r="D747" s="115" t="s">
        <v>591</v>
      </c>
      <c r="E747" s="115" t="s">
        <v>59</v>
      </c>
      <c r="F747" s="125" t="s">
        <v>647</v>
      </c>
      <c r="G747" s="115" t="s">
        <v>685</v>
      </c>
      <c r="H747" s="118" t="s">
        <v>546</v>
      </c>
      <c r="I747" s="62">
        <v>400</v>
      </c>
      <c r="J747" s="55">
        <v>2020</v>
      </c>
      <c r="K747" s="128">
        <v>2020</v>
      </c>
      <c r="L747" s="128">
        <v>1</v>
      </c>
      <c r="M747" s="115">
        <v>0</v>
      </c>
      <c r="N747" s="57">
        <v>8</v>
      </c>
      <c r="O747" s="115">
        <v>0</v>
      </c>
      <c r="P747" s="66">
        <v>4</v>
      </c>
    </row>
    <row r="748" spans="1:16" ht="15.75" x14ac:dyDescent="0.25">
      <c r="A748" s="63" t="s">
        <v>224</v>
      </c>
      <c r="B748" s="115" t="s">
        <v>126</v>
      </c>
      <c r="C748" s="115" t="s">
        <v>58</v>
      </c>
      <c r="D748" s="115" t="s">
        <v>591</v>
      </c>
      <c r="E748" s="115" t="s">
        <v>63</v>
      </c>
      <c r="F748" s="125" t="s">
        <v>647</v>
      </c>
      <c r="G748" s="115" t="s">
        <v>686</v>
      </c>
      <c r="H748" s="118" t="s">
        <v>546</v>
      </c>
      <c r="I748" s="62">
        <v>200</v>
      </c>
      <c r="J748" s="55">
        <v>2020</v>
      </c>
      <c r="K748" s="128">
        <v>2020</v>
      </c>
      <c r="L748" s="128">
        <v>1</v>
      </c>
      <c r="M748" s="115">
        <v>0</v>
      </c>
      <c r="N748" s="57">
        <v>8</v>
      </c>
      <c r="O748" s="115">
        <v>0</v>
      </c>
      <c r="P748" s="66">
        <v>5</v>
      </c>
    </row>
    <row r="749" spans="1:16" ht="15.75" x14ac:dyDescent="0.25">
      <c r="A749" s="63" t="s">
        <v>224</v>
      </c>
      <c r="B749" s="115" t="s">
        <v>126</v>
      </c>
      <c r="C749" s="115" t="s">
        <v>58</v>
      </c>
      <c r="D749" s="115" t="s">
        <v>591</v>
      </c>
      <c r="E749" s="115" t="s">
        <v>67</v>
      </c>
      <c r="F749" s="125" t="s">
        <v>647</v>
      </c>
      <c r="G749" s="115" t="s">
        <v>686</v>
      </c>
      <c r="H749" s="118" t="s">
        <v>546</v>
      </c>
      <c r="I749" s="62">
        <v>2400</v>
      </c>
      <c r="J749" s="55">
        <v>2020</v>
      </c>
      <c r="K749" s="128">
        <v>2020</v>
      </c>
      <c r="L749" s="128">
        <v>12</v>
      </c>
      <c r="M749" s="115">
        <v>0</v>
      </c>
      <c r="N749" s="57">
        <v>8</v>
      </c>
      <c r="O749" s="115">
        <v>0</v>
      </c>
      <c r="P749" s="66">
        <v>5</v>
      </c>
    </row>
    <row r="750" spans="1:16" ht="15.75" x14ac:dyDescent="0.25">
      <c r="A750" s="63" t="s">
        <v>224</v>
      </c>
      <c r="B750" s="115" t="s">
        <v>126</v>
      </c>
      <c r="C750" s="115" t="s">
        <v>58</v>
      </c>
      <c r="D750" s="115" t="s">
        <v>591</v>
      </c>
      <c r="E750" s="115" t="s">
        <v>73</v>
      </c>
      <c r="F750" s="125" t="s">
        <v>647</v>
      </c>
      <c r="G750" s="115" t="s">
        <v>686</v>
      </c>
      <c r="H750" s="118" t="s">
        <v>546</v>
      </c>
      <c r="I750" s="62">
        <v>1400</v>
      </c>
      <c r="J750" s="55">
        <v>2020</v>
      </c>
      <c r="K750" s="128">
        <v>2020</v>
      </c>
      <c r="L750" s="128">
        <v>7</v>
      </c>
      <c r="M750" s="115">
        <v>0</v>
      </c>
      <c r="N750" s="57">
        <v>8</v>
      </c>
      <c r="O750" s="115">
        <v>0</v>
      </c>
      <c r="P750" s="66">
        <v>5</v>
      </c>
    </row>
    <row r="751" spans="1:16" ht="15.75" x14ac:dyDescent="0.25">
      <c r="A751" s="63" t="s">
        <v>224</v>
      </c>
      <c r="B751" s="115" t="s">
        <v>66</v>
      </c>
      <c r="C751" s="115" t="s">
        <v>549</v>
      </c>
      <c r="D751" s="115" t="s">
        <v>591</v>
      </c>
      <c r="E751" s="115" t="s">
        <v>67</v>
      </c>
      <c r="F751" s="125" t="s">
        <v>583</v>
      </c>
      <c r="G751" s="115" t="s">
        <v>687</v>
      </c>
      <c r="H751" s="118" t="s">
        <v>546</v>
      </c>
      <c r="I751" s="62">
        <v>19100</v>
      </c>
      <c r="J751" s="55">
        <v>2020</v>
      </c>
      <c r="K751" s="128">
        <v>2020</v>
      </c>
      <c r="L751" s="128">
        <v>48</v>
      </c>
      <c r="M751" s="115">
        <v>0</v>
      </c>
      <c r="N751" s="57">
        <v>8</v>
      </c>
      <c r="O751" s="115">
        <v>0</v>
      </c>
      <c r="P751" s="66">
        <v>5</v>
      </c>
    </row>
    <row r="752" spans="1:16" ht="15.75" x14ac:dyDescent="0.25">
      <c r="A752" s="63" t="s">
        <v>224</v>
      </c>
      <c r="B752" s="115" t="s">
        <v>66</v>
      </c>
      <c r="C752" s="115" t="s">
        <v>549</v>
      </c>
      <c r="D752" s="115" t="s">
        <v>591</v>
      </c>
      <c r="E752" s="115" t="s">
        <v>73</v>
      </c>
      <c r="F752" s="125" t="s">
        <v>583</v>
      </c>
      <c r="G752" s="115" t="s">
        <v>687</v>
      </c>
      <c r="H752" s="118" t="s">
        <v>546</v>
      </c>
      <c r="I752" s="62">
        <v>22700</v>
      </c>
      <c r="J752" s="55">
        <v>2020</v>
      </c>
      <c r="K752" s="128">
        <v>2020</v>
      </c>
      <c r="L752" s="128">
        <v>27</v>
      </c>
      <c r="M752" s="115">
        <v>0</v>
      </c>
      <c r="N752" s="57">
        <v>8</v>
      </c>
      <c r="O752" s="115">
        <v>0</v>
      </c>
      <c r="P752" s="66">
        <v>5</v>
      </c>
    </row>
    <row r="753" spans="1:16" ht="15.75" x14ac:dyDescent="0.25">
      <c r="A753" s="63" t="s">
        <v>224</v>
      </c>
      <c r="B753" s="115" t="s">
        <v>66</v>
      </c>
      <c r="C753" s="115" t="s">
        <v>549</v>
      </c>
      <c r="D753" s="115" t="s">
        <v>591</v>
      </c>
      <c r="E753" s="115" t="s">
        <v>63</v>
      </c>
      <c r="F753" s="125" t="s">
        <v>583</v>
      </c>
      <c r="G753" s="115" t="s">
        <v>687</v>
      </c>
      <c r="H753" s="118" t="s">
        <v>546</v>
      </c>
      <c r="I753" s="62">
        <v>40200</v>
      </c>
      <c r="J753" s="55">
        <v>2020</v>
      </c>
      <c r="K753" s="128">
        <v>2020</v>
      </c>
      <c r="L753" s="128">
        <v>101</v>
      </c>
      <c r="M753" s="115">
        <v>0</v>
      </c>
      <c r="N753" s="57">
        <v>8</v>
      </c>
      <c r="O753" s="115">
        <v>0</v>
      </c>
      <c r="P753" s="66">
        <v>5</v>
      </c>
    </row>
    <row r="754" spans="1:16" ht="15.75" x14ac:dyDescent="0.25">
      <c r="A754" s="63" t="s">
        <v>224</v>
      </c>
      <c r="B754" s="115" t="s">
        <v>66</v>
      </c>
      <c r="C754" s="115" t="s">
        <v>549</v>
      </c>
      <c r="D754" s="115" t="s">
        <v>591</v>
      </c>
      <c r="E754" s="115" t="s">
        <v>59</v>
      </c>
      <c r="F754" s="117" t="s">
        <v>583</v>
      </c>
      <c r="G754" s="115" t="s">
        <v>687</v>
      </c>
      <c r="H754" s="118" t="s">
        <v>546</v>
      </c>
      <c r="I754" s="62">
        <v>10800</v>
      </c>
      <c r="J754" s="55">
        <v>2020</v>
      </c>
      <c r="K754" s="128">
        <v>2020</v>
      </c>
      <c r="L754" s="128">
        <v>27</v>
      </c>
      <c r="M754" s="115">
        <v>0</v>
      </c>
      <c r="N754" s="57">
        <v>8</v>
      </c>
      <c r="O754" s="115">
        <v>0</v>
      </c>
      <c r="P754" s="66">
        <v>5</v>
      </c>
    </row>
    <row r="755" spans="1:16" ht="15.75" x14ac:dyDescent="0.25">
      <c r="A755" s="63" t="s">
        <v>224</v>
      </c>
      <c r="B755" s="115" t="s">
        <v>66</v>
      </c>
      <c r="C755" s="115" t="s">
        <v>549</v>
      </c>
      <c r="D755" s="115" t="s">
        <v>591</v>
      </c>
      <c r="E755" s="115" t="s">
        <v>63</v>
      </c>
      <c r="F755" s="117" t="s">
        <v>583</v>
      </c>
      <c r="G755" s="115" t="s">
        <v>688</v>
      </c>
      <c r="H755" s="118" t="s">
        <v>546</v>
      </c>
      <c r="I755" s="62">
        <v>400</v>
      </c>
      <c r="J755" s="55">
        <v>2020</v>
      </c>
      <c r="K755" s="128">
        <v>2020</v>
      </c>
      <c r="L755" s="128">
        <v>1</v>
      </c>
      <c r="M755" s="115">
        <v>0</v>
      </c>
      <c r="N755" s="57">
        <v>8</v>
      </c>
      <c r="O755" s="115">
        <v>0</v>
      </c>
      <c r="P755" s="66">
        <v>5</v>
      </c>
    </row>
    <row r="756" spans="1:16" ht="15.75" x14ac:dyDescent="0.25">
      <c r="A756" s="63" t="s">
        <v>224</v>
      </c>
      <c r="B756" s="115" t="s">
        <v>66</v>
      </c>
      <c r="C756" s="115" t="s">
        <v>58</v>
      </c>
      <c r="D756" s="115" t="s">
        <v>591</v>
      </c>
      <c r="E756" s="115" t="s">
        <v>73</v>
      </c>
      <c r="F756" s="117" t="s">
        <v>583</v>
      </c>
      <c r="G756" s="115" t="s">
        <v>689</v>
      </c>
      <c r="H756" s="118" t="s">
        <v>546</v>
      </c>
      <c r="I756" s="62">
        <v>79600</v>
      </c>
      <c r="J756" s="55">
        <v>2020</v>
      </c>
      <c r="K756" s="128">
        <v>2020</v>
      </c>
      <c r="L756" s="128">
        <v>199</v>
      </c>
      <c r="M756" s="115">
        <v>0</v>
      </c>
      <c r="N756" s="57">
        <v>8</v>
      </c>
      <c r="O756" s="115">
        <v>0</v>
      </c>
      <c r="P756" s="66">
        <v>5</v>
      </c>
    </row>
    <row r="757" spans="1:16" ht="15.75" x14ac:dyDescent="0.25">
      <c r="A757" s="63" t="s">
        <v>224</v>
      </c>
      <c r="B757" s="115" t="s">
        <v>66</v>
      </c>
      <c r="C757" s="115" t="s">
        <v>58</v>
      </c>
      <c r="D757" s="115" t="s">
        <v>591</v>
      </c>
      <c r="E757" s="115" t="s">
        <v>67</v>
      </c>
      <c r="F757" s="117" t="s">
        <v>583</v>
      </c>
      <c r="G757" s="115" t="s">
        <v>689</v>
      </c>
      <c r="H757" s="118" t="s">
        <v>546</v>
      </c>
      <c r="I757" s="62">
        <v>251000</v>
      </c>
      <c r="J757" s="55">
        <v>2020</v>
      </c>
      <c r="K757" s="128">
        <v>2020</v>
      </c>
      <c r="L757" s="128">
        <v>630</v>
      </c>
      <c r="M757" s="115">
        <v>0</v>
      </c>
      <c r="N757" s="57">
        <v>8</v>
      </c>
      <c r="O757" s="66">
        <v>1572</v>
      </c>
      <c r="P757" s="66">
        <v>1</v>
      </c>
    </row>
    <row r="758" spans="1:16" ht="15.75" x14ac:dyDescent="0.25">
      <c r="A758" s="63" t="s">
        <v>224</v>
      </c>
      <c r="B758" s="115" t="s">
        <v>66</v>
      </c>
      <c r="C758" s="115" t="s">
        <v>58</v>
      </c>
      <c r="D758" s="115" t="s">
        <v>591</v>
      </c>
      <c r="E758" s="115" t="s">
        <v>63</v>
      </c>
      <c r="F758" s="117" t="s">
        <v>583</v>
      </c>
      <c r="G758" s="115" t="s">
        <v>689</v>
      </c>
      <c r="H758" s="118" t="s">
        <v>546</v>
      </c>
      <c r="I758" s="62">
        <v>52000</v>
      </c>
      <c r="J758" s="55">
        <v>2020</v>
      </c>
      <c r="K758" s="128">
        <v>2020</v>
      </c>
      <c r="L758" s="128">
        <v>130</v>
      </c>
      <c r="M758" s="115">
        <v>0</v>
      </c>
      <c r="N758" s="57">
        <v>8</v>
      </c>
      <c r="O758" s="115">
        <v>0</v>
      </c>
      <c r="P758" s="66">
        <v>4</v>
      </c>
    </row>
    <row r="759" spans="1:16" ht="15.75" x14ac:dyDescent="0.25">
      <c r="A759" s="63" t="s">
        <v>224</v>
      </c>
      <c r="B759" s="115" t="s">
        <v>66</v>
      </c>
      <c r="C759" s="115" t="s">
        <v>58</v>
      </c>
      <c r="D759" s="115" t="s">
        <v>591</v>
      </c>
      <c r="E759" s="115" t="s">
        <v>59</v>
      </c>
      <c r="F759" s="117" t="s">
        <v>583</v>
      </c>
      <c r="G759" s="115" t="s">
        <v>689</v>
      </c>
      <c r="H759" s="118" t="s">
        <v>546</v>
      </c>
      <c r="I759" s="62">
        <v>14000</v>
      </c>
      <c r="J759" s="55">
        <v>2020</v>
      </c>
      <c r="K759" s="128">
        <v>2020</v>
      </c>
      <c r="L759" s="128">
        <v>35</v>
      </c>
      <c r="M759" s="115">
        <v>0</v>
      </c>
      <c r="N759" s="57">
        <v>8</v>
      </c>
      <c r="O759" s="115">
        <v>0</v>
      </c>
      <c r="P759" s="66">
        <v>4</v>
      </c>
    </row>
    <row r="760" spans="1:16" ht="15.75" x14ac:dyDescent="0.25">
      <c r="A760" s="63" t="s">
        <v>224</v>
      </c>
      <c r="B760" s="115" t="s">
        <v>66</v>
      </c>
      <c r="C760" s="115" t="s">
        <v>58</v>
      </c>
      <c r="D760" s="115" t="s">
        <v>591</v>
      </c>
      <c r="E760" s="115" t="s">
        <v>67</v>
      </c>
      <c r="F760" s="117" t="s">
        <v>583</v>
      </c>
      <c r="G760" s="115" t="s">
        <v>690</v>
      </c>
      <c r="H760" s="118" t="s">
        <v>546</v>
      </c>
      <c r="I760" s="62">
        <v>400</v>
      </c>
      <c r="J760" s="55">
        <v>2020</v>
      </c>
      <c r="K760" s="128">
        <v>2020</v>
      </c>
      <c r="L760" s="128">
        <v>1</v>
      </c>
      <c r="M760" s="115">
        <v>0</v>
      </c>
      <c r="N760" s="57">
        <v>8</v>
      </c>
      <c r="O760" s="115">
        <v>0</v>
      </c>
      <c r="P760" s="66">
        <v>4</v>
      </c>
    </row>
    <row r="761" spans="1:16" ht="15.75" x14ac:dyDescent="0.25">
      <c r="A761" s="63" t="s">
        <v>224</v>
      </c>
      <c r="B761" s="115" t="s">
        <v>66</v>
      </c>
      <c r="C761" s="115" t="s">
        <v>590</v>
      </c>
      <c r="D761" s="115" t="s">
        <v>673</v>
      </c>
      <c r="E761" s="115" t="s">
        <v>67</v>
      </c>
      <c r="F761" s="117" t="s">
        <v>583</v>
      </c>
      <c r="G761" s="115" t="s">
        <v>691</v>
      </c>
      <c r="H761" s="118" t="s">
        <v>546</v>
      </c>
      <c r="I761" s="62">
        <v>43600</v>
      </c>
      <c r="J761" s="55">
        <v>2020</v>
      </c>
      <c r="K761" s="128">
        <v>2020</v>
      </c>
      <c r="L761" s="106">
        <v>109</v>
      </c>
      <c r="M761" s="115">
        <v>0</v>
      </c>
      <c r="N761" s="57">
        <v>8</v>
      </c>
      <c r="O761" s="115">
        <v>0</v>
      </c>
      <c r="P761" s="66">
        <v>2</v>
      </c>
    </row>
    <row r="762" spans="1:16" ht="15.75" x14ac:dyDescent="0.25">
      <c r="A762" s="63" t="s">
        <v>224</v>
      </c>
      <c r="B762" s="115" t="s">
        <v>66</v>
      </c>
      <c r="C762" s="115" t="s">
        <v>590</v>
      </c>
      <c r="D762" s="115" t="s">
        <v>673</v>
      </c>
      <c r="E762" s="115" t="s">
        <v>67</v>
      </c>
      <c r="F762" s="117" t="s">
        <v>583</v>
      </c>
      <c r="G762" s="115" t="s">
        <v>692</v>
      </c>
      <c r="H762" s="118" t="s">
        <v>546</v>
      </c>
      <c r="I762" s="62">
        <v>2800</v>
      </c>
      <c r="J762" s="55">
        <v>2020</v>
      </c>
      <c r="K762" s="128">
        <v>2020</v>
      </c>
      <c r="L762" s="106">
        <v>7</v>
      </c>
      <c r="M762" s="115">
        <v>0</v>
      </c>
      <c r="N762" s="57">
        <v>8</v>
      </c>
      <c r="O762" s="115">
        <v>0</v>
      </c>
      <c r="P762" s="66">
        <v>2</v>
      </c>
    </row>
    <row r="763" spans="1:16" ht="15.75" x14ac:dyDescent="0.25">
      <c r="A763" s="63" t="s">
        <v>224</v>
      </c>
      <c r="B763" s="115" t="s">
        <v>57</v>
      </c>
      <c r="C763" s="115" t="s">
        <v>590</v>
      </c>
      <c r="D763" s="115" t="s">
        <v>673</v>
      </c>
      <c r="E763" s="115" t="s">
        <v>67</v>
      </c>
      <c r="F763" s="125" t="s">
        <v>597</v>
      </c>
      <c r="G763" s="115" t="s">
        <v>693</v>
      </c>
      <c r="H763" s="118" t="s">
        <v>546</v>
      </c>
      <c r="I763" s="62">
        <v>1980</v>
      </c>
      <c r="J763" s="55">
        <v>2020</v>
      </c>
      <c r="K763" s="128">
        <v>2020</v>
      </c>
      <c r="L763" s="106">
        <v>7</v>
      </c>
      <c r="M763" s="115">
        <v>0</v>
      </c>
      <c r="N763" s="57">
        <v>8</v>
      </c>
      <c r="O763" s="115">
        <v>0</v>
      </c>
      <c r="P763" s="66">
        <v>1</v>
      </c>
    </row>
    <row r="764" spans="1:16" ht="15.75" x14ac:dyDescent="0.25">
      <c r="A764" s="63" t="s">
        <v>224</v>
      </c>
      <c r="B764" s="115" t="s">
        <v>57</v>
      </c>
      <c r="C764" s="115" t="s">
        <v>590</v>
      </c>
      <c r="D764" s="115" t="s">
        <v>673</v>
      </c>
      <c r="E764" s="115" t="s">
        <v>73</v>
      </c>
      <c r="F764" s="125" t="s">
        <v>597</v>
      </c>
      <c r="G764" s="115" t="s">
        <v>693</v>
      </c>
      <c r="H764" s="118" t="s">
        <v>546</v>
      </c>
      <c r="I764" s="62">
        <v>1200</v>
      </c>
      <c r="J764" s="55">
        <v>2020</v>
      </c>
      <c r="K764" s="128">
        <v>2020</v>
      </c>
      <c r="L764" s="106">
        <v>4</v>
      </c>
      <c r="M764" s="115">
        <v>0</v>
      </c>
      <c r="N764" s="57">
        <v>8</v>
      </c>
      <c r="O764" s="115">
        <v>0</v>
      </c>
      <c r="P764" s="66">
        <v>1</v>
      </c>
    </row>
    <row r="765" spans="1:16" ht="15.75" x14ac:dyDescent="0.25">
      <c r="A765" s="63" t="s">
        <v>224</v>
      </c>
      <c r="B765" s="115" t="s">
        <v>57</v>
      </c>
      <c r="C765" s="115" t="s">
        <v>590</v>
      </c>
      <c r="D765" s="115" t="s">
        <v>673</v>
      </c>
      <c r="E765" s="115" t="s">
        <v>63</v>
      </c>
      <c r="F765" s="125" t="s">
        <v>597</v>
      </c>
      <c r="G765" s="115" t="s">
        <v>693</v>
      </c>
      <c r="H765" s="118" t="s">
        <v>546</v>
      </c>
      <c r="I765" s="62">
        <v>300</v>
      </c>
      <c r="J765" s="55">
        <v>2020</v>
      </c>
      <c r="K765" s="128">
        <v>2020</v>
      </c>
      <c r="L765" s="106">
        <v>1</v>
      </c>
      <c r="M765" s="115">
        <v>0</v>
      </c>
      <c r="N765" s="57">
        <v>8</v>
      </c>
      <c r="O765" s="115">
        <v>0</v>
      </c>
      <c r="P765" s="66">
        <v>1</v>
      </c>
    </row>
    <row r="766" spans="1:16" ht="15.75" x14ac:dyDescent="0.25">
      <c r="A766" s="63" t="s">
        <v>224</v>
      </c>
      <c r="B766" s="115" t="s">
        <v>57</v>
      </c>
      <c r="C766" s="115" t="s">
        <v>590</v>
      </c>
      <c r="D766" s="115" t="s">
        <v>673</v>
      </c>
      <c r="E766" s="115" t="s">
        <v>67</v>
      </c>
      <c r="F766" s="122" t="s">
        <v>381</v>
      </c>
      <c r="G766" s="115" t="s">
        <v>694</v>
      </c>
      <c r="H766" s="118" t="s">
        <v>546</v>
      </c>
      <c r="I766" s="62">
        <v>62940</v>
      </c>
      <c r="J766" s="55">
        <v>2020</v>
      </c>
      <c r="K766" s="128">
        <v>2019</v>
      </c>
      <c r="L766" s="106">
        <v>217</v>
      </c>
      <c r="M766" s="115">
        <v>0</v>
      </c>
      <c r="N766" s="57">
        <v>8</v>
      </c>
      <c r="O766" s="115">
        <v>0</v>
      </c>
      <c r="P766" s="66">
        <v>2</v>
      </c>
    </row>
    <row r="767" spans="1:16" ht="15.75" x14ac:dyDescent="0.25">
      <c r="A767" s="63" t="s">
        <v>224</v>
      </c>
      <c r="B767" s="115" t="s">
        <v>57</v>
      </c>
      <c r="C767" s="115" t="s">
        <v>590</v>
      </c>
      <c r="D767" s="115" t="s">
        <v>673</v>
      </c>
      <c r="E767" s="115" t="s">
        <v>73</v>
      </c>
      <c r="F767" s="122" t="s">
        <v>381</v>
      </c>
      <c r="G767" s="115" t="s">
        <v>694</v>
      </c>
      <c r="H767" s="118" t="s">
        <v>546</v>
      </c>
      <c r="I767" s="62">
        <v>34320</v>
      </c>
      <c r="J767" s="55">
        <v>2020</v>
      </c>
      <c r="K767" s="128">
        <v>2019</v>
      </c>
      <c r="L767" s="106">
        <v>118</v>
      </c>
      <c r="M767" s="115">
        <v>0</v>
      </c>
      <c r="N767" s="57">
        <v>8</v>
      </c>
      <c r="O767" s="115">
        <v>0</v>
      </c>
      <c r="P767" s="66">
        <v>2</v>
      </c>
    </row>
    <row r="768" spans="1:16" ht="15.75" x14ac:dyDescent="0.25">
      <c r="A768" s="63" t="s">
        <v>224</v>
      </c>
      <c r="B768" s="115" t="s">
        <v>57</v>
      </c>
      <c r="C768" s="115" t="s">
        <v>590</v>
      </c>
      <c r="D768" s="115" t="s">
        <v>673</v>
      </c>
      <c r="E768" s="115" t="s">
        <v>63</v>
      </c>
      <c r="F768" s="125" t="s">
        <v>597</v>
      </c>
      <c r="G768" s="115" t="s">
        <v>694</v>
      </c>
      <c r="H768" s="118" t="s">
        <v>546</v>
      </c>
      <c r="I768" s="62">
        <v>30300</v>
      </c>
      <c r="J768" s="55">
        <v>2020</v>
      </c>
      <c r="K768" s="128">
        <v>2020</v>
      </c>
      <c r="L768" s="106">
        <v>107</v>
      </c>
      <c r="M768" s="115">
        <v>0</v>
      </c>
      <c r="N768" s="57">
        <v>8</v>
      </c>
      <c r="O768" s="115">
        <v>0</v>
      </c>
      <c r="P768" s="66">
        <v>2</v>
      </c>
    </row>
    <row r="769" spans="1:16" ht="15.75" x14ac:dyDescent="0.25">
      <c r="A769" s="63" t="s">
        <v>224</v>
      </c>
      <c r="B769" s="115" t="s">
        <v>57</v>
      </c>
      <c r="C769" s="115" t="s">
        <v>590</v>
      </c>
      <c r="D769" s="115" t="s">
        <v>673</v>
      </c>
      <c r="E769" s="115" t="s">
        <v>63</v>
      </c>
      <c r="F769" s="122" t="s">
        <v>381</v>
      </c>
      <c r="G769" s="115" t="s">
        <v>694</v>
      </c>
      <c r="H769" s="118" t="s">
        <v>546</v>
      </c>
      <c r="I769" s="62">
        <v>29580</v>
      </c>
      <c r="J769" s="55">
        <v>2020</v>
      </c>
      <c r="K769" s="128">
        <v>2019</v>
      </c>
      <c r="L769" s="106">
        <v>105</v>
      </c>
      <c r="M769" s="115">
        <v>0</v>
      </c>
      <c r="N769" s="57">
        <v>8</v>
      </c>
      <c r="O769" s="115">
        <v>0</v>
      </c>
      <c r="P769" s="66">
        <v>1</v>
      </c>
    </row>
    <row r="770" spans="1:16" ht="15.75" x14ac:dyDescent="0.25">
      <c r="A770" s="63" t="s">
        <v>224</v>
      </c>
      <c r="B770" s="115" t="s">
        <v>57</v>
      </c>
      <c r="C770" s="115" t="s">
        <v>590</v>
      </c>
      <c r="D770" s="115" t="s">
        <v>673</v>
      </c>
      <c r="E770" s="115" t="s">
        <v>59</v>
      </c>
      <c r="F770" s="122" t="s">
        <v>381</v>
      </c>
      <c r="G770" s="115" t="s">
        <v>694</v>
      </c>
      <c r="H770" s="118" t="s">
        <v>546</v>
      </c>
      <c r="I770" s="126">
        <v>18660</v>
      </c>
      <c r="J770" s="128">
        <v>2020</v>
      </c>
      <c r="K770" s="128">
        <v>2019</v>
      </c>
      <c r="L770" s="106">
        <v>69</v>
      </c>
      <c r="M770" s="115">
        <v>0</v>
      </c>
      <c r="N770" s="57">
        <v>8</v>
      </c>
      <c r="O770" s="115">
        <v>0</v>
      </c>
      <c r="P770" s="66">
        <v>1</v>
      </c>
    </row>
    <row r="771" spans="1:16" ht="15.75" x14ac:dyDescent="0.25">
      <c r="A771" s="63" t="s">
        <v>224</v>
      </c>
      <c r="B771" s="115" t="s">
        <v>695</v>
      </c>
      <c r="C771" s="115" t="s">
        <v>590</v>
      </c>
      <c r="D771" s="115" t="s">
        <v>696</v>
      </c>
      <c r="E771" s="115" t="s">
        <v>67</v>
      </c>
      <c r="F771" s="125" t="s">
        <v>697</v>
      </c>
      <c r="G771" s="115" t="s">
        <v>698</v>
      </c>
      <c r="H771" s="118" t="s">
        <v>546</v>
      </c>
      <c r="I771" s="126">
        <v>1244</v>
      </c>
      <c r="J771" s="128">
        <v>2020</v>
      </c>
      <c r="K771" s="128">
        <v>2020</v>
      </c>
      <c r="L771" s="106">
        <v>2</v>
      </c>
      <c r="M771" s="115">
        <v>0</v>
      </c>
      <c r="N771" s="57">
        <v>8</v>
      </c>
      <c r="O771" s="115">
        <v>0</v>
      </c>
      <c r="P771" s="66">
        <v>1</v>
      </c>
    </row>
    <row r="772" spans="1:16" ht="15.75" x14ac:dyDescent="0.25">
      <c r="A772" s="63" t="s">
        <v>224</v>
      </c>
      <c r="B772" s="115" t="s">
        <v>87</v>
      </c>
      <c r="C772" s="115" t="s">
        <v>590</v>
      </c>
      <c r="D772" s="115" t="s">
        <v>696</v>
      </c>
      <c r="E772" s="115" t="s">
        <v>67</v>
      </c>
      <c r="F772" s="117" t="s">
        <v>661</v>
      </c>
      <c r="G772" s="115" t="s">
        <v>699</v>
      </c>
      <c r="H772" s="118" t="s">
        <v>546</v>
      </c>
      <c r="I772" s="126">
        <v>2488</v>
      </c>
      <c r="J772" s="128">
        <v>2020</v>
      </c>
      <c r="K772" s="128">
        <v>2020</v>
      </c>
      <c r="L772" s="106">
        <v>4</v>
      </c>
      <c r="M772" s="115">
        <v>0</v>
      </c>
      <c r="N772" s="57">
        <v>8</v>
      </c>
      <c r="O772" s="115">
        <v>0</v>
      </c>
      <c r="P772" s="66">
        <v>2</v>
      </c>
    </row>
    <row r="773" spans="1:16" ht="15.75" x14ac:dyDescent="0.25">
      <c r="A773" s="63" t="s">
        <v>224</v>
      </c>
      <c r="B773" s="115" t="s">
        <v>700</v>
      </c>
      <c r="C773" s="115" t="s">
        <v>590</v>
      </c>
      <c r="D773" s="115" t="s">
        <v>701</v>
      </c>
      <c r="E773" s="115" t="s">
        <v>67</v>
      </c>
      <c r="F773" s="117" t="s">
        <v>702</v>
      </c>
      <c r="G773" s="115" t="s">
        <v>703</v>
      </c>
      <c r="H773" s="118" t="s">
        <v>546</v>
      </c>
      <c r="I773" s="126">
        <v>6850</v>
      </c>
      <c r="J773" s="128">
        <v>2020</v>
      </c>
      <c r="K773" s="128">
        <v>2020</v>
      </c>
      <c r="L773" s="106">
        <v>5</v>
      </c>
      <c r="M773" s="115">
        <v>0</v>
      </c>
      <c r="N773" s="57">
        <v>8</v>
      </c>
      <c r="O773" s="115">
        <v>0</v>
      </c>
      <c r="P773" s="66">
        <v>2</v>
      </c>
    </row>
    <row r="774" spans="1:16" ht="15.75" x14ac:dyDescent="0.25">
      <c r="A774" s="63" t="s">
        <v>224</v>
      </c>
      <c r="B774" s="115" t="s">
        <v>700</v>
      </c>
      <c r="C774" s="115" t="s">
        <v>590</v>
      </c>
      <c r="D774" s="115" t="s">
        <v>701</v>
      </c>
      <c r="E774" s="115" t="s">
        <v>67</v>
      </c>
      <c r="F774" s="117" t="s">
        <v>702</v>
      </c>
      <c r="G774" s="115" t="s">
        <v>704</v>
      </c>
      <c r="H774" s="118" t="s">
        <v>546</v>
      </c>
      <c r="I774" s="126">
        <v>536290</v>
      </c>
      <c r="J774" s="128">
        <v>2020</v>
      </c>
      <c r="K774" s="128">
        <v>2020</v>
      </c>
      <c r="L774" s="106">
        <v>420</v>
      </c>
      <c r="M774" s="115">
        <v>0</v>
      </c>
      <c r="N774" s="57">
        <v>8</v>
      </c>
      <c r="O774" s="115">
        <v>0</v>
      </c>
      <c r="P774" s="66">
        <v>2</v>
      </c>
    </row>
    <row r="775" spans="1:16" ht="15.75" x14ac:dyDescent="0.25">
      <c r="A775" s="63" t="s">
        <v>224</v>
      </c>
      <c r="B775" s="115" t="s">
        <v>700</v>
      </c>
      <c r="C775" s="115" t="s">
        <v>590</v>
      </c>
      <c r="D775" s="115" t="s">
        <v>701</v>
      </c>
      <c r="E775" s="115" t="s">
        <v>67</v>
      </c>
      <c r="F775" s="125" t="s">
        <v>609</v>
      </c>
      <c r="G775" s="115" t="s">
        <v>705</v>
      </c>
      <c r="H775" s="118" t="s">
        <v>611</v>
      </c>
      <c r="I775" s="126">
        <v>34890</v>
      </c>
      <c r="J775" s="128">
        <v>2020</v>
      </c>
      <c r="K775" s="128">
        <v>2018</v>
      </c>
      <c r="L775" s="106">
        <v>26</v>
      </c>
      <c r="M775" s="115">
        <v>0</v>
      </c>
      <c r="N775" s="57">
        <v>8</v>
      </c>
      <c r="O775" s="115">
        <v>0</v>
      </c>
      <c r="P775" s="66">
        <v>2</v>
      </c>
    </row>
    <row r="776" spans="1:16" ht="15.75" x14ac:dyDescent="0.25">
      <c r="A776" s="63" t="s">
        <v>224</v>
      </c>
      <c r="B776" s="115" t="s">
        <v>700</v>
      </c>
      <c r="C776" s="115" t="s">
        <v>590</v>
      </c>
      <c r="D776" s="115" t="s">
        <v>701</v>
      </c>
      <c r="E776" s="115" t="s">
        <v>67</v>
      </c>
      <c r="F776" s="117" t="s">
        <v>706</v>
      </c>
      <c r="G776" s="115" t="s">
        <v>707</v>
      </c>
      <c r="H776" s="118" t="s">
        <v>708</v>
      </c>
      <c r="I776" s="126">
        <v>11600</v>
      </c>
      <c r="J776" s="128">
        <v>2020</v>
      </c>
      <c r="K776" s="128">
        <v>2020</v>
      </c>
      <c r="L776" s="106">
        <v>9</v>
      </c>
      <c r="M776" s="115">
        <v>0</v>
      </c>
      <c r="N776" s="57">
        <v>8</v>
      </c>
      <c r="O776" s="115">
        <v>0</v>
      </c>
      <c r="P776" s="66">
        <v>2</v>
      </c>
    </row>
    <row r="777" spans="1:16" ht="15.75" x14ac:dyDescent="0.25">
      <c r="A777" s="63" t="s">
        <v>224</v>
      </c>
      <c r="B777" s="115" t="s">
        <v>700</v>
      </c>
      <c r="C777" s="115" t="s">
        <v>590</v>
      </c>
      <c r="D777" s="115" t="s">
        <v>701</v>
      </c>
      <c r="E777" s="115" t="s">
        <v>67</v>
      </c>
      <c r="F777" s="117" t="s">
        <v>702</v>
      </c>
      <c r="G777" s="115" t="s">
        <v>709</v>
      </c>
      <c r="H777" s="118" t="s">
        <v>546</v>
      </c>
      <c r="I777" s="126">
        <v>68580</v>
      </c>
      <c r="J777" s="128">
        <v>2020</v>
      </c>
      <c r="K777" s="128">
        <v>2020</v>
      </c>
      <c r="L777" s="106">
        <v>57</v>
      </c>
      <c r="M777" s="115">
        <v>0</v>
      </c>
      <c r="N777" s="57">
        <v>8</v>
      </c>
      <c r="O777" s="115">
        <v>0</v>
      </c>
      <c r="P777" s="66">
        <v>1</v>
      </c>
    </row>
    <row r="778" spans="1:16" ht="15.75" x14ac:dyDescent="0.25">
      <c r="A778" s="63" t="s">
        <v>224</v>
      </c>
      <c r="B778" s="115" t="s">
        <v>700</v>
      </c>
      <c r="C778" s="115" t="s">
        <v>590</v>
      </c>
      <c r="D778" s="115" t="s">
        <v>701</v>
      </c>
      <c r="E778" s="115" t="s">
        <v>67</v>
      </c>
      <c r="F778" s="125" t="s">
        <v>609</v>
      </c>
      <c r="G778" s="115" t="s">
        <v>710</v>
      </c>
      <c r="H778" s="118" t="s">
        <v>611</v>
      </c>
      <c r="I778" s="126">
        <v>6850</v>
      </c>
      <c r="J778" s="128">
        <v>2020</v>
      </c>
      <c r="K778" s="128">
        <v>2018</v>
      </c>
      <c r="L778" s="106">
        <v>5</v>
      </c>
      <c r="M778" s="115">
        <v>0</v>
      </c>
      <c r="N778" s="57">
        <v>8</v>
      </c>
      <c r="O778" s="115">
        <v>0</v>
      </c>
      <c r="P778" s="66">
        <v>1</v>
      </c>
    </row>
    <row r="779" spans="1:16" ht="15.75" x14ac:dyDescent="0.25">
      <c r="A779" s="63" t="s">
        <v>224</v>
      </c>
      <c r="B779" s="115" t="s">
        <v>700</v>
      </c>
      <c r="C779" s="115" t="s">
        <v>590</v>
      </c>
      <c r="D779" s="115" t="s">
        <v>701</v>
      </c>
      <c r="E779" s="115" t="s">
        <v>67</v>
      </c>
      <c r="F779" s="117" t="s">
        <v>706</v>
      </c>
      <c r="G779" s="115" t="s">
        <v>711</v>
      </c>
      <c r="H779" s="118" t="s">
        <v>708</v>
      </c>
      <c r="I779" s="126">
        <v>2740</v>
      </c>
      <c r="J779" s="128">
        <v>2020</v>
      </c>
      <c r="K779" s="128">
        <v>2020</v>
      </c>
      <c r="L779" s="106">
        <v>2</v>
      </c>
      <c r="M779" s="115">
        <v>0</v>
      </c>
      <c r="N779" s="57">
        <v>8</v>
      </c>
      <c r="O779" s="115">
        <v>0</v>
      </c>
      <c r="P779" s="66">
        <v>1</v>
      </c>
    </row>
    <row r="780" spans="1:16" ht="15.75" x14ac:dyDescent="0.25">
      <c r="A780" s="63" t="s">
        <v>224</v>
      </c>
      <c r="B780" s="115" t="s">
        <v>489</v>
      </c>
      <c r="C780" s="115" t="s">
        <v>58</v>
      </c>
      <c r="D780" s="115">
        <v>0</v>
      </c>
      <c r="E780" s="115" t="s">
        <v>62</v>
      </c>
      <c r="F780" s="117" t="s">
        <v>62</v>
      </c>
      <c r="G780" s="115" t="s">
        <v>712</v>
      </c>
      <c r="H780" s="118" t="s">
        <v>561</v>
      </c>
      <c r="I780" s="62">
        <v>15200</v>
      </c>
      <c r="J780" s="55">
        <v>2020</v>
      </c>
      <c r="K780" s="128">
        <v>2020</v>
      </c>
      <c r="L780" s="106">
        <v>28</v>
      </c>
      <c r="M780" s="115">
        <v>0</v>
      </c>
      <c r="N780" s="57">
        <v>8</v>
      </c>
      <c r="O780" s="115">
        <v>0</v>
      </c>
      <c r="P780" s="66">
        <v>1</v>
      </c>
    </row>
    <row r="781" spans="1:16" ht="15.75" x14ac:dyDescent="0.25">
      <c r="A781" s="115" t="s">
        <v>251</v>
      </c>
      <c r="B781" s="115" t="s">
        <v>87</v>
      </c>
      <c r="C781" s="115" t="s">
        <v>58</v>
      </c>
      <c r="D781" s="115">
        <v>0</v>
      </c>
      <c r="E781" s="115" t="s">
        <v>67</v>
      </c>
      <c r="F781" s="117" t="s">
        <v>661</v>
      </c>
      <c r="G781" s="115" t="s">
        <v>713</v>
      </c>
      <c r="H781" s="118" t="s">
        <v>546</v>
      </c>
      <c r="I781" s="126">
        <v>3732</v>
      </c>
      <c r="J781" s="128">
        <v>2020</v>
      </c>
      <c r="K781" s="128">
        <v>2020</v>
      </c>
      <c r="L781" s="106">
        <v>6</v>
      </c>
      <c r="M781" s="115">
        <v>0</v>
      </c>
      <c r="N781" s="57">
        <v>9</v>
      </c>
      <c r="O781" s="115">
        <v>0</v>
      </c>
      <c r="P781" s="66">
        <v>1</v>
      </c>
    </row>
    <row r="782" spans="1:16" ht="15.75" x14ac:dyDescent="0.25">
      <c r="A782" s="115" t="s">
        <v>251</v>
      </c>
      <c r="B782" s="115" t="s">
        <v>57</v>
      </c>
      <c r="C782" s="115" t="s">
        <v>590</v>
      </c>
      <c r="D782" s="115" t="s">
        <v>607</v>
      </c>
      <c r="E782" s="115" t="s">
        <v>67</v>
      </c>
      <c r="F782" s="125" t="s">
        <v>597</v>
      </c>
      <c r="G782" s="115" t="s">
        <v>714</v>
      </c>
      <c r="H782" s="118" t="s">
        <v>546</v>
      </c>
      <c r="I782" s="126">
        <v>21600</v>
      </c>
      <c r="J782" s="128">
        <v>2020</v>
      </c>
      <c r="K782" s="128">
        <v>2020</v>
      </c>
      <c r="L782" s="106">
        <v>60</v>
      </c>
      <c r="M782" s="115">
        <v>0</v>
      </c>
      <c r="N782" s="57">
        <v>9</v>
      </c>
      <c r="O782" s="115">
        <v>0</v>
      </c>
      <c r="P782" s="66">
        <v>5</v>
      </c>
    </row>
    <row r="783" spans="1:16" ht="15.75" x14ac:dyDescent="0.25">
      <c r="A783" s="115" t="s">
        <v>251</v>
      </c>
      <c r="B783" s="115" t="s">
        <v>57</v>
      </c>
      <c r="C783" s="115" t="s">
        <v>590</v>
      </c>
      <c r="D783" s="115" t="s">
        <v>607</v>
      </c>
      <c r="E783" s="115" t="s">
        <v>67</v>
      </c>
      <c r="F783" s="125" t="s">
        <v>609</v>
      </c>
      <c r="G783" s="115" t="s">
        <v>715</v>
      </c>
      <c r="H783" s="118" t="s">
        <v>611</v>
      </c>
      <c r="I783" s="126">
        <v>5400</v>
      </c>
      <c r="J783" s="128">
        <v>2020</v>
      </c>
      <c r="K783" s="128">
        <v>2018</v>
      </c>
      <c r="L783" s="106">
        <v>18</v>
      </c>
      <c r="M783" s="115">
        <v>0</v>
      </c>
      <c r="N783" s="57">
        <v>9</v>
      </c>
      <c r="O783" s="115">
        <v>0</v>
      </c>
      <c r="P783" s="66">
        <v>5</v>
      </c>
    </row>
    <row r="784" spans="1:16" ht="15.75" x14ac:dyDescent="0.25">
      <c r="A784" s="115" t="s">
        <v>251</v>
      </c>
      <c r="B784" s="115" t="s">
        <v>57</v>
      </c>
      <c r="C784" s="115" t="s">
        <v>590</v>
      </c>
      <c r="D784" s="115" t="s">
        <v>607</v>
      </c>
      <c r="E784" s="115" t="s">
        <v>67</v>
      </c>
      <c r="F784" s="125" t="s">
        <v>612</v>
      </c>
      <c r="G784" s="115" t="s">
        <v>716</v>
      </c>
      <c r="H784" s="118" t="s">
        <v>614</v>
      </c>
      <c r="I784" s="126">
        <v>19800</v>
      </c>
      <c r="J784" s="128">
        <v>2020</v>
      </c>
      <c r="K784" s="128">
        <v>2020</v>
      </c>
      <c r="L784" s="106">
        <v>62</v>
      </c>
      <c r="M784" s="115">
        <v>0</v>
      </c>
      <c r="N784" s="57">
        <v>9</v>
      </c>
      <c r="O784" s="115">
        <v>0</v>
      </c>
      <c r="P784" s="66">
        <v>5</v>
      </c>
    </row>
    <row r="785" spans="1:16" ht="15.75" x14ac:dyDescent="0.25">
      <c r="A785" s="115" t="s">
        <v>251</v>
      </c>
      <c r="B785" s="115" t="s">
        <v>197</v>
      </c>
      <c r="C785" s="115" t="s">
        <v>590</v>
      </c>
      <c r="D785" s="115" t="s">
        <v>591</v>
      </c>
      <c r="E785" s="115" t="s">
        <v>73</v>
      </c>
      <c r="F785" s="117" t="s">
        <v>627</v>
      </c>
      <c r="G785" s="115" t="s">
        <v>717</v>
      </c>
      <c r="H785" s="118" t="s">
        <v>546</v>
      </c>
      <c r="I785" s="62">
        <v>800</v>
      </c>
      <c r="J785" s="55">
        <v>2020</v>
      </c>
      <c r="K785" s="128">
        <v>2018</v>
      </c>
      <c r="L785" s="128">
        <v>2</v>
      </c>
      <c r="M785" s="115">
        <v>0</v>
      </c>
      <c r="N785" s="57">
        <v>9</v>
      </c>
      <c r="O785" s="115">
        <v>0</v>
      </c>
      <c r="P785" s="66">
        <v>5</v>
      </c>
    </row>
    <row r="786" spans="1:16" ht="15.75" x14ac:dyDescent="0.25">
      <c r="A786" s="115" t="s">
        <v>251</v>
      </c>
      <c r="B786" s="115" t="s">
        <v>197</v>
      </c>
      <c r="C786" s="115" t="s">
        <v>590</v>
      </c>
      <c r="D786" s="115" t="s">
        <v>591</v>
      </c>
      <c r="E786" s="115" t="s">
        <v>67</v>
      </c>
      <c r="F786" s="117" t="s">
        <v>627</v>
      </c>
      <c r="G786" s="115" t="s">
        <v>717</v>
      </c>
      <c r="H786" s="118" t="s">
        <v>546</v>
      </c>
      <c r="I786" s="62">
        <v>400</v>
      </c>
      <c r="J786" s="55">
        <v>2020</v>
      </c>
      <c r="K786" s="128">
        <v>2018</v>
      </c>
      <c r="L786" s="128">
        <v>1</v>
      </c>
      <c r="M786" s="115">
        <v>0</v>
      </c>
      <c r="N786" s="57">
        <v>9</v>
      </c>
      <c r="O786" s="115">
        <v>0</v>
      </c>
      <c r="P786" s="66">
        <v>5</v>
      </c>
    </row>
    <row r="787" spans="1:16" ht="15.75" x14ac:dyDescent="0.25">
      <c r="A787" s="115" t="s">
        <v>251</v>
      </c>
      <c r="B787" s="115" t="s">
        <v>197</v>
      </c>
      <c r="C787" s="115" t="s">
        <v>590</v>
      </c>
      <c r="D787" s="115" t="s">
        <v>591</v>
      </c>
      <c r="E787" s="115" t="s">
        <v>67</v>
      </c>
      <c r="F787" s="117" t="s">
        <v>627</v>
      </c>
      <c r="G787" s="115" t="s">
        <v>718</v>
      </c>
      <c r="H787" s="118" t="s">
        <v>546</v>
      </c>
      <c r="I787" s="62">
        <v>4000</v>
      </c>
      <c r="J787" s="55">
        <v>2020</v>
      </c>
      <c r="K787" s="128">
        <v>2018</v>
      </c>
      <c r="L787" s="128">
        <v>10</v>
      </c>
      <c r="M787" s="115">
        <v>0</v>
      </c>
      <c r="N787" s="57">
        <v>9</v>
      </c>
      <c r="O787" s="115">
        <v>0</v>
      </c>
      <c r="P787" s="66">
        <v>5</v>
      </c>
    </row>
    <row r="788" spans="1:16" ht="15.75" x14ac:dyDescent="0.25">
      <c r="A788" s="115" t="s">
        <v>251</v>
      </c>
      <c r="B788" s="115" t="s">
        <v>197</v>
      </c>
      <c r="C788" s="115" t="s">
        <v>590</v>
      </c>
      <c r="D788" s="115" t="s">
        <v>591</v>
      </c>
      <c r="E788" s="115" t="s">
        <v>59</v>
      </c>
      <c r="F788" s="117" t="s">
        <v>627</v>
      </c>
      <c r="G788" s="115" t="s">
        <v>718</v>
      </c>
      <c r="H788" s="118" t="s">
        <v>546</v>
      </c>
      <c r="I788" s="62">
        <v>400</v>
      </c>
      <c r="J788" s="55">
        <v>2020</v>
      </c>
      <c r="K788" s="128">
        <v>2018</v>
      </c>
      <c r="L788" s="128">
        <v>1</v>
      </c>
      <c r="M788" s="115">
        <v>0</v>
      </c>
      <c r="N788" s="57">
        <v>9</v>
      </c>
      <c r="O788" s="115">
        <v>0</v>
      </c>
      <c r="P788" s="66">
        <v>5</v>
      </c>
    </row>
    <row r="789" spans="1:16" ht="15.75" x14ac:dyDescent="0.25">
      <c r="A789" s="115" t="s">
        <v>251</v>
      </c>
      <c r="B789" s="115" t="s">
        <v>197</v>
      </c>
      <c r="C789" s="115" t="s">
        <v>590</v>
      </c>
      <c r="D789" s="115" t="s">
        <v>591</v>
      </c>
      <c r="E789" s="115" t="s">
        <v>73</v>
      </c>
      <c r="F789" s="125" t="s">
        <v>627</v>
      </c>
      <c r="G789" s="115" t="s">
        <v>718</v>
      </c>
      <c r="H789" s="118" t="s">
        <v>546</v>
      </c>
      <c r="I789" s="62">
        <v>800</v>
      </c>
      <c r="J789" s="55">
        <v>2020</v>
      </c>
      <c r="K789" s="128">
        <v>2018</v>
      </c>
      <c r="L789" s="128">
        <v>2</v>
      </c>
      <c r="M789" s="115">
        <v>0</v>
      </c>
      <c r="N789" s="57">
        <v>9</v>
      </c>
      <c r="O789" s="115">
        <v>0</v>
      </c>
      <c r="P789" s="66">
        <v>5</v>
      </c>
    </row>
    <row r="790" spans="1:16" ht="15.75" x14ac:dyDescent="0.25">
      <c r="A790" s="115" t="s">
        <v>251</v>
      </c>
      <c r="B790" s="115" t="s">
        <v>126</v>
      </c>
      <c r="C790" s="115" t="s">
        <v>590</v>
      </c>
      <c r="D790" s="115" t="s">
        <v>591</v>
      </c>
      <c r="E790" s="115" t="s">
        <v>73</v>
      </c>
      <c r="F790" s="125" t="s">
        <v>647</v>
      </c>
      <c r="G790" s="115" t="s">
        <v>719</v>
      </c>
      <c r="H790" s="118" t="s">
        <v>546</v>
      </c>
      <c r="I790" s="62">
        <v>400</v>
      </c>
      <c r="J790" s="55">
        <v>2020</v>
      </c>
      <c r="K790" s="128">
        <v>2020</v>
      </c>
      <c r="L790" s="128">
        <v>2</v>
      </c>
      <c r="M790" s="115">
        <v>0</v>
      </c>
      <c r="N790" s="57">
        <v>9</v>
      </c>
      <c r="O790" s="115">
        <v>0</v>
      </c>
      <c r="P790" s="66">
        <v>5</v>
      </c>
    </row>
    <row r="791" spans="1:16" ht="15.75" x14ac:dyDescent="0.25">
      <c r="A791" s="115" t="s">
        <v>251</v>
      </c>
      <c r="B791" s="115" t="s">
        <v>126</v>
      </c>
      <c r="C791" s="115" t="s">
        <v>590</v>
      </c>
      <c r="D791" s="115" t="s">
        <v>591</v>
      </c>
      <c r="E791" s="115" t="s">
        <v>59</v>
      </c>
      <c r="F791" s="125" t="s">
        <v>647</v>
      </c>
      <c r="G791" s="115" t="s">
        <v>719</v>
      </c>
      <c r="H791" s="118" t="s">
        <v>546</v>
      </c>
      <c r="I791" s="62">
        <v>600</v>
      </c>
      <c r="J791" s="55">
        <v>2020</v>
      </c>
      <c r="K791" s="128">
        <v>2020</v>
      </c>
      <c r="L791" s="128">
        <v>3</v>
      </c>
      <c r="M791" s="115">
        <v>0</v>
      </c>
      <c r="N791" s="57">
        <v>9</v>
      </c>
      <c r="O791" s="115">
        <v>0</v>
      </c>
      <c r="P791" s="66">
        <v>5</v>
      </c>
    </row>
    <row r="792" spans="1:16" ht="15.75" x14ac:dyDescent="0.25">
      <c r="A792" s="115" t="s">
        <v>251</v>
      </c>
      <c r="B792" s="115" t="s">
        <v>126</v>
      </c>
      <c r="C792" s="115" t="s">
        <v>590</v>
      </c>
      <c r="D792" s="115" t="s">
        <v>591</v>
      </c>
      <c r="E792" s="115" t="s">
        <v>63</v>
      </c>
      <c r="F792" s="125" t="s">
        <v>647</v>
      </c>
      <c r="G792" s="115" t="s">
        <v>719</v>
      </c>
      <c r="H792" s="118" t="s">
        <v>546</v>
      </c>
      <c r="I792" s="62">
        <v>200</v>
      </c>
      <c r="J792" s="55">
        <v>2020</v>
      </c>
      <c r="K792" s="128">
        <v>2020</v>
      </c>
      <c r="L792" s="128">
        <v>1</v>
      </c>
      <c r="M792" s="115">
        <v>0</v>
      </c>
      <c r="N792" s="57">
        <v>9</v>
      </c>
      <c r="O792" s="115">
        <v>0</v>
      </c>
      <c r="P792" s="66">
        <v>5</v>
      </c>
    </row>
    <row r="793" spans="1:16" ht="15.75" x14ac:dyDescent="0.25">
      <c r="A793" s="115" t="s">
        <v>251</v>
      </c>
      <c r="B793" s="115" t="s">
        <v>126</v>
      </c>
      <c r="C793" s="115" t="s">
        <v>590</v>
      </c>
      <c r="D793" s="115" t="s">
        <v>591</v>
      </c>
      <c r="E793" s="115" t="s">
        <v>63</v>
      </c>
      <c r="F793" s="125" t="s">
        <v>647</v>
      </c>
      <c r="G793" s="115" t="s">
        <v>720</v>
      </c>
      <c r="H793" s="118" t="s">
        <v>546</v>
      </c>
      <c r="I793" s="62">
        <v>200</v>
      </c>
      <c r="J793" s="55">
        <v>2020</v>
      </c>
      <c r="K793" s="128">
        <v>2020</v>
      </c>
      <c r="L793" s="128">
        <v>1</v>
      </c>
      <c r="M793" s="106">
        <v>0</v>
      </c>
      <c r="N793" s="57">
        <v>9</v>
      </c>
      <c r="O793" s="115">
        <v>0</v>
      </c>
      <c r="P793" s="66">
        <v>5</v>
      </c>
    </row>
    <row r="794" spans="1:16" ht="15.75" x14ac:dyDescent="0.25">
      <c r="A794" s="115" t="s">
        <v>251</v>
      </c>
      <c r="B794" s="115" t="s">
        <v>126</v>
      </c>
      <c r="C794" s="115" t="s">
        <v>590</v>
      </c>
      <c r="D794" s="115" t="s">
        <v>591</v>
      </c>
      <c r="E794" s="115" t="s">
        <v>67</v>
      </c>
      <c r="F794" s="125" t="s">
        <v>647</v>
      </c>
      <c r="G794" s="115" t="s">
        <v>720</v>
      </c>
      <c r="H794" s="118" t="s">
        <v>546</v>
      </c>
      <c r="I794" s="62">
        <v>2400</v>
      </c>
      <c r="J794" s="55">
        <v>2020</v>
      </c>
      <c r="K794" s="128">
        <v>2020</v>
      </c>
      <c r="L794" s="128">
        <v>12</v>
      </c>
      <c r="M794" s="115">
        <v>0</v>
      </c>
      <c r="N794" s="57">
        <v>9</v>
      </c>
      <c r="O794" s="115">
        <v>0</v>
      </c>
      <c r="P794" s="66">
        <v>5</v>
      </c>
    </row>
    <row r="795" spans="1:16" ht="15.75" x14ac:dyDescent="0.25">
      <c r="A795" s="115" t="s">
        <v>251</v>
      </c>
      <c r="B795" s="115" t="s">
        <v>126</v>
      </c>
      <c r="C795" s="115" t="s">
        <v>590</v>
      </c>
      <c r="D795" s="115" t="s">
        <v>591</v>
      </c>
      <c r="E795" s="115" t="s">
        <v>73</v>
      </c>
      <c r="F795" s="125" t="s">
        <v>647</v>
      </c>
      <c r="G795" s="115" t="s">
        <v>720</v>
      </c>
      <c r="H795" s="118" t="s">
        <v>546</v>
      </c>
      <c r="I795" s="62">
        <v>1400</v>
      </c>
      <c r="J795" s="55">
        <v>2020</v>
      </c>
      <c r="K795" s="128">
        <v>2020</v>
      </c>
      <c r="L795" s="128">
        <v>7</v>
      </c>
      <c r="M795" s="115">
        <v>0</v>
      </c>
      <c r="N795" s="57">
        <v>9</v>
      </c>
      <c r="O795" s="115">
        <v>0</v>
      </c>
      <c r="P795" s="66">
        <v>5</v>
      </c>
    </row>
    <row r="796" spans="1:16" ht="15.75" x14ac:dyDescent="0.25">
      <c r="A796" s="115" t="s">
        <v>251</v>
      </c>
      <c r="B796" s="115" t="s">
        <v>66</v>
      </c>
      <c r="C796" s="115" t="s">
        <v>590</v>
      </c>
      <c r="D796" s="115" t="s">
        <v>591</v>
      </c>
      <c r="E796" s="115" t="s">
        <v>67</v>
      </c>
      <c r="F796" s="125" t="s">
        <v>583</v>
      </c>
      <c r="G796" s="115" t="s">
        <v>721</v>
      </c>
      <c r="H796" s="118" t="s">
        <v>546</v>
      </c>
      <c r="I796" s="62">
        <v>19100</v>
      </c>
      <c r="J796" s="55">
        <v>2020</v>
      </c>
      <c r="K796" s="128">
        <v>2020</v>
      </c>
      <c r="L796" s="128">
        <v>48</v>
      </c>
      <c r="M796" s="115">
        <v>0</v>
      </c>
      <c r="N796" s="57">
        <v>9</v>
      </c>
      <c r="O796" s="115">
        <v>0</v>
      </c>
      <c r="P796" s="66">
        <v>5</v>
      </c>
    </row>
    <row r="797" spans="1:16" ht="15.75" x14ac:dyDescent="0.25">
      <c r="A797" s="115" t="s">
        <v>251</v>
      </c>
      <c r="B797" s="115" t="s">
        <v>66</v>
      </c>
      <c r="C797" s="115" t="s">
        <v>590</v>
      </c>
      <c r="D797" s="115" t="s">
        <v>591</v>
      </c>
      <c r="E797" s="115" t="s">
        <v>73</v>
      </c>
      <c r="F797" s="125" t="s">
        <v>583</v>
      </c>
      <c r="G797" s="115" t="s">
        <v>721</v>
      </c>
      <c r="H797" s="118" t="s">
        <v>546</v>
      </c>
      <c r="I797" s="62">
        <v>22700</v>
      </c>
      <c r="J797" s="55">
        <v>2020</v>
      </c>
      <c r="K797" s="128">
        <v>2020</v>
      </c>
      <c r="L797" s="128">
        <v>57</v>
      </c>
      <c r="M797" s="115">
        <v>0</v>
      </c>
      <c r="N797" s="57">
        <v>9</v>
      </c>
      <c r="O797" s="115">
        <v>0</v>
      </c>
      <c r="P797" s="66">
        <v>5</v>
      </c>
    </row>
    <row r="798" spans="1:16" ht="15.75" x14ac:dyDescent="0.25">
      <c r="A798" s="115" t="s">
        <v>251</v>
      </c>
      <c r="B798" s="115" t="s">
        <v>66</v>
      </c>
      <c r="C798" s="115" t="s">
        <v>590</v>
      </c>
      <c r="D798" s="115" t="s">
        <v>591</v>
      </c>
      <c r="E798" s="115" t="s">
        <v>63</v>
      </c>
      <c r="F798" s="125" t="s">
        <v>583</v>
      </c>
      <c r="G798" s="115" t="s">
        <v>721</v>
      </c>
      <c r="H798" s="118" t="s">
        <v>546</v>
      </c>
      <c r="I798" s="62">
        <v>40200</v>
      </c>
      <c r="J798" s="55">
        <v>2020</v>
      </c>
      <c r="K798" s="128">
        <v>2020</v>
      </c>
      <c r="L798" s="128">
        <v>101</v>
      </c>
      <c r="M798" s="115">
        <v>0</v>
      </c>
      <c r="N798" s="57">
        <v>9</v>
      </c>
      <c r="O798" s="115">
        <v>0</v>
      </c>
      <c r="P798" s="66">
        <v>5</v>
      </c>
    </row>
    <row r="799" spans="1:16" ht="15.75" x14ac:dyDescent="0.25">
      <c r="A799" s="115" t="s">
        <v>251</v>
      </c>
      <c r="B799" s="115" t="s">
        <v>66</v>
      </c>
      <c r="C799" s="115" t="s">
        <v>590</v>
      </c>
      <c r="D799" s="115" t="s">
        <v>591</v>
      </c>
      <c r="E799" s="115" t="s">
        <v>59</v>
      </c>
      <c r="F799" s="117" t="s">
        <v>583</v>
      </c>
      <c r="G799" s="115" t="s">
        <v>721</v>
      </c>
      <c r="H799" s="118" t="s">
        <v>546</v>
      </c>
      <c r="I799" s="62">
        <v>10800</v>
      </c>
      <c r="J799" s="55">
        <v>2020</v>
      </c>
      <c r="K799" s="128">
        <v>2020</v>
      </c>
      <c r="L799" s="128">
        <v>27</v>
      </c>
      <c r="M799" s="115">
        <v>0</v>
      </c>
      <c r="N799" s="57">
        <v>9</v>
      </c>
      <c r="O799" s="115">
        <v>0</v>
      </c>
      <c r="P799" s="66">
        <v>5</v>
      </c>
    </row>
    <row r="800" spans="1:16" ht="15.75" x14ac:dyDescent="0.25">
      <c r="A800" s="115" t="s">
        <v>251</v>
      </c>
      <c r="B800" s="115" t="s">
        <v>66</v>
      </c>
      <c r="C800" s="115" t="s">
        <v>590</v>
      </c>
      <c r="D800" s="115" t="s">
        <v>591</v>
      </c>
      <c r="E800" s="115" t="s">
        <v>63</v>
      </c>
      <c r="F800" s="117" t="s">
        <v>583</v>
      </c>
      <c r="G800" s="115" t="s">
        <v>722</v>
      </c>
      <c r="H800" s="118" t="s">
        <v>546</v>
      </c>
      <c r="I800" s="62">
        <v>400</v>
      </c>
      <c r="J800" s="55">
        <v>2020</v>
      </c>
      <c r="K800" s="128">
        <v>2020</v>
      </c>
      <c r="L800" s="128">
        <v>1</v>
      </c>
      <c r="M800" s="115">
        <v>0</v>
      </c>
      <c r="N800" s="57">
        <v>9</v>
      </c>
      <c r="O800" s="115">
        <v>0</v>
      </c>
      <c r="P800" s="66">
        <v>5</v>
      </c>
    </row>
    <row r="801" spans="1:16" ht="15.75" x14ac:dyDescent="0.25">
      <c r="A801" s="115" t="s">
        <v>251</v>
      </c>
      <c r="B801" s="115" t="s">
        <v>66</v>
      </c>
      <c r="C801" s="115" t="s">
        <v>590</v>
      </c>
      <c r="D801" s="115" t="s">
        <v>591</v>
      </c>
      <c r="E801" s="115" t="s">
        <v>73</v>
      </c>
      <c r="F801" s="117" t="s">
        <v>583</v>
      </c>
      <c r="G801" s="115" t="s">
        <v>723</v>
      </c>
      <c r="H801" s="118" t="s">
        <v>546</v>
      </c>
      <c r="I801" s="62">
        <v>79600</v>
      </c>
      <c r="J801" s="55">
        <v>2020</v>
      </c>
      <c r="K801" s="128">
        <v>2020</v>
      </c>
      <c r="L801" s="128">
        <v>199</v>
      </c>
      <c r="M801" s="115">
        <v>0</v>
      </c>
      <c r="N801" s="57">
        <v>9</v>
      </c>
      <c r="O801" s="115">
        <v>0</v>
      </c>
      <c r="P801" s="66">
        <v>1</v>
      </c>
    </row>
    <row r="802" spans="1:16" ht="15.75" x14ac:dyDescent="0.25">
      <c r="A802" s="115" t="s">
        <v>251</v>
      </c>
      <c r="B802" s="115" t="s">
        <v>66</v>
      </c>
      <c r="C802" s="115" t="s">
        <v>590</v>
      </c>
      <c r="D802" s="115" t="s">
        <v>591</v>
      </c>
      <c r="E802" s="115" t="s">
        <v>67</v>
      </c>
      <c r="F802" s="117" t="s">
        <v>583</v>
      </c>
      <c r="G802" s="115" t="s">
        <v>723</v>
      </c>
      <c r="H802" s="118" t="s">
        <v>546</v>
      </c>
      <c r="I802" s="62">
        <v>251000</v>
      </c>
      <c r="J802" s="55">
        <v>2020</v>
      </c>
      <c r="K802" s="128">
        <v>2020</v>
      </c>
      <c r="L802" s="128">
        <v>630</v>
      </c>
      <c r="M802" s="115">
        <v>0</v>
      </c>
      <c r="N802" s="57">
        <v>9</v>
      </c>
      <c r="O802" s="115">
        <v>0</v>
      </c>
      <c r="P802" s="66">
        <v>5</v>
      </c>
    </row>
    <row r="803" spans="1:16" ht="15.75" x14ac:dyDescent="0.25">
      <c r="A803" s="115" t="s">
        <v>251</v>
      </c>
      <c r="B803" s="115" t="s">
        <v>66</v>
      </c>
      <c r="C803" s="115" t="s">
        <v>590</v>
      </c>
      <c r="D803" s="115" t="s">
        <v>591</v>
      </c>
      <c r="E803" s="115" t="s">
        <v>63</v>
      </c>
      <c r="F803" s="117" t="s">
        <v>583</v>
      </c>
      <c r="G803" s="115" t="s">
        <v>723</v>
      </c>
      <c r="H803" s="118" t="s">
        <v>546</v>
      </c>
      <c r="I803" s="62">
        <v>52000</v>
      </c>
      <c r="J803" s="55">
        <v>2020</v>
      </c>
      <c r="K803" s="128">
        <v>2020</v>
      </c>
      <c r="L803" s="128">
        <v>130</v>
      </c>
      <c r="M803" s="115">
        <v>0</v>
      </c>
      <c r="N803" s="57">
        <v>9</v>
      </c>
      <c r="O803" s="115">
        <v>0</v>
      </c>
      <c r="P803" s="66">
        <v>5</v>
      </c>
    </row>
    <row r="804" spans="1:16" ht="15.75" x14ac:dyDescent="0.25">
      <c r="A804" s="115" t="s">
        <v>251</v>
      </c>
      <c r="B804" s="115" t="s">
        <v>66</v>
      </c>
      <c r="C804" s="115" t="s">
        <v>590</v>
      </c>
      <c r="D804" s="115" t="s">
        <v>591</v>
      </c>
      <c r="E804" s="115" t="s">
        <v>59</v>
      </c>
      <c r="F804" s="117" t="s">
        <v>583</v>
      </c>
      <c r="G804" s="115" t="s">
        <v>723</v>
      </c>
      <c r="H804" s="118" t="s">
        <v>546</v>
      </c>
      <c r="I804" s="62">
        <v>14000</v>
      </c>
      <c r="J804" s="55">
        <v>2020</v>
      </c>
      <c r="K804" s="128">
        <v>2020</v>
      </c>
      <c r="L804" s="128">
        <v>35</v>
      </c>
      <c r="M804" s="115">
        <v>0</v>
      </c>
      <c r="N804" s="57">
        <v>9</v>
      </c>
      <c r="O804" s="115">
        <v>0</v>
      </c>
      <c r="P804" s="66">
        <v>5</v>
      </c>
    </row>
    <row r="805" spans="1:16" ht="15.75" x14ac:dyDescent="0.25">
      <c r="A805" s="115" t="s">
        <v>251</v>
      </c>
      <c r="B805" s="115" t="s">
        <v>66</v>
      </c>
      <c r="C805" s="115" t="s">
        <v>590</v>
      </c>
      <c r="D805" s="115" t="s">
        <v>591</v>
      </c>
      <c r="E805" s="115" t="s">
        <v>67</v>
      </c>
      <c r="F805" s="117" t="s">
        <v>583</v>
      </c>
      <c r="G805" s="115" t="s">
        <v>724</v>
      </c>
      <c r="H805" s="118" t="s">
        <v>546</v>
      </c>
      <c r="I805" s="62">
        <v>400</v>
      </c>
      <c r="J805" s="55">
        <v>2020</v>
      </c>
      <c r="K805" s="128">
        <v>2020</v>
      </c>
      <c r="L805" s="128">
        <v>1</v>
      </c>
      <c r="M805" s="115">
        <v>0</v>
      </c>
      <c r="N805" s="57">
        <v>9</v>
      </c>
      <c r="O805" s="115">
        <v>0</v>
      </c>
      <c r="P805" s="66">
        <v>2</v>
      </c>
    </row>
    <row r="806" spans="1:16" ht="15.75" x14ac:dyDescent="0.25">
      <c r="A806" s="115" t="s">
        <v>251</v>
      </c>
      <c r="B806" s="115" t="s">
        <v>66</v>
      </c>
      <c r="C806" s="115" t="s">
        <v>590</v>
      </c>
      <c r="D806" s="115" t="s">
        <v>673</v>
      </c>
      <c r="E806" s="115" t="s">
        <v>67</v>
      </c>
      <c r="F806" s="117" t="s">
        <v>583</v>
      </c>
      <c r="G806" s="115" t="s">
        <v>725</v>
      </c>
      <c r="H806" s="118" t="s">
        <v>546</v>
      </c>
      <c r="I806" s="62">
        <v>43600</v>
      </c>
      <c r="J806" s="55">
        <v>2020</v>
      </c>
      <c r="K806" s="128">
        <v>2020</v>
      </c>
      <c r="L806" s="106">
        <v>109</v>
      </c>
      <c r="M806" s="115">
        <v>0</v>
      </c>
      <c r="N806" s="57">
        <v>9</v>
      </c>
      <c r="O806" s="115">
        <v>0</v>
      </c>
      <c r="P806" s="66">
        <v>2</v>
      </c>
    </row>
    <row r="807" spans="1:16" ht="15.75" x14ac:dyDescent="0.25">
      <c r="A807" s="115" t="s">
        <v>251</v>
      </c>
      <c r="B807" s="115" t="s">
        <v>66</v>
      </c>
      <c r="C807" s="115" t="s">
        <v>590</v>
      </c>
      <c r="D807" s="115" t="s">
        <v>673</v>
      </c>
      <c r="E807" s="115" t="s">
        <v>67</v>
      </c>
      <c r="F807" s="117" t="s">
        <v>583</v>
      </c>
      <c r="G807" s="115" t="s">
        <v>726</v>
      </c>
      <c r="H807" s="118" t="s">
        <v>546</v>
      </c>
      <c r="I807" s="62">
        <v>2800</v>
      </c>
      <c r="J807" s="55">
        <v>2020</v>
      </c>
      <c r="K807" s="128">
        <v>2020</v>
      </c>
      <c r="L807" s="106">
        <v>7</v>
      </c>
      <c r="M807" s="115">
        <v>0</v>
      </c>
      <c r="N807" s="57">
        <v>9</v>
      </c>
      <c r="O807" s="115">
        <v>0</v>
      </c>
      <c r="P807" s="66">
        <v>1</v>
      </c>
    </row>
    <row r="808" spans="1:16" ht="15.75" x14ac:dyDescent="0.25">
      <c r="A808" s="115" t="s">
        <v>251</v>
      </c>
      <c r="B808" s="115" t="s">
        <v>57</v>
      </c>
      <c r="C808" s="115" t="s">
        <v>590</v>
      </c>
      <c r="D808" s="115" t="s">
        <v>673</v>
      </c>
      <c r="E808" s="115" t="s">
        <v>67</v>
      </c>
      <c r="F808" s="125" t="s">
        <v>597</v>
      </c>
      <c r="G808" s="115" t="s">
        <v>727</v>
      </c>
      <c r="H808" s="118" t="s">
        <v>546</v>
      </c>
      <c r="I808" s="62">
        <v>63540</v>
      </c>
      <c r="J808" s="55">
        <v>2020</v>
      </c>
      <c r="K808" s="128">
        <v>2020</v>
      </c>
      <c r="L808" s="106">
        <v>219</v>
      </c>
      <c r="M808" s="115">
        <v>0</v>
      </c>
      <c r="N808" s="57">
        <v>9</v>
      </c>
      <c r="O808" s="115">
        <v>0</v>
      </c>
      <c r="P808" s="66">
        <v>1</v>
      </c>
    </row>
    <row r="809" spans="1:16" ht="15.75" x14ac:dyDescent="0.25">
      <c r="A809" s="115" t="s">
        <v>251</v>
      </c>
      <c r="B809" s="115" t="s">
        <v>57</v>
      </c>
      <c r="C809" s="115" t="s">
        <v>590</v>
      </c>
      <c r="D809" s="115" t="s">
        <v>673</v>
      </c>
      <c r="E809" s="115" t="s">
        <v>73</v>
      </c>
      <c r="F809" s="125" t="s">
        <v>597</v>
      </c>
      <c r="G809" s="115" t="s">
        <v>727</v>
      </c>
      <c r="H809" s="118" t="s">
        <v>546</v>
      </c>
      <c r="I809" s="62">
        <v>35520</v>
      </c>
      <c r="J809" s="55">
        <v>2020</v>
      </c>
      <c r="K809" s="128">
        <v>2020</v>
      </c>
      <c r="L809" s="106">
        <v>120</v>
      </c>
      <c r="M809" s="115">
        <v>0</v>
      </c>
      <c r="N809" s="57">
        <v>9</v>
      </c>
      <c r="O809" s="115">
        <v>0</v>
      </c>
      <c r="P809" s="66">
        <v>1</v>
      </c>
    </row>
    <row r="810" spans="1:16" ht="15.75" x14ac:dyDescent="0.25">
      <c r="A810" s="115" t="s">
        <v>251</v>
      </c>
      <c r="B810" s="115" t="s">
        <v>57</v>
      </c>
      <c r="C810" s="115" t="s">
        <v>590</v>
      </c>
      <c r="D810" s="115" t="s">
        <v>673</v>
      </c>
      <c r="E810" s="115" t="s">
        <v>63</v>
      </c>
      <c r="F810" s="125" t="s">
        <v>597</v>
      </c>
      <c r="G810" s="115" t="s">
        <v>727</v>
      </c>
      <c r="H810" s="118" t="s">
        <v>546</v>
      </c>
      <c r="I810" s="62">
        <v>60480</v>
      </c>
      <c r="J810" s="55">
        <v>2020</v>
      </c>
      <c r="K810" s="128">
        <v>2020</v>
      </c>
      <c r="L810" s="106">
        <v>213</v>
      </c>
      <c r="M810" s="115">
        <v>0</v>
      </c>
      <c r="N810" s="57">
        <v>9</v>
      </c>
      <c r="O810" s="115">
        <v>0</v>
      </c>
      <c r="P810" s="66">
        <v>2</v>
      </c>
    </row>
    <row r="811" spans="1:16" ht="15.75" x14ac:dyDescent="0.25">
      <c r="A811" s="115" t="s">
        <v>251</v>
      </c>
      <c r="B811" s="130" t="s">
        <v>57</v>
      </c>
      <c r="C811" s="115" t="s">
        <v>590</v>
      </c>
      <c r="D811" s="115" t="s">
        <v>673</v>
      </c>
      <c r="E811" s="130" t="s">
        <v>59</v>
      </c>
      <c r="F811" s="125" t="s">
        <v>597</v>
      </c>
      <c r="G811" s="130" t="s">
        <v>727</v>
      </c>
      <c r="H811" s="118" t="s">
        <v>546</v>
      </c>
      <c r="I811" s="131">
        <v>18420</v>
      </c>
      <c r="J811" s="132">
        <v>2020</v>
      </c>
      <c r="K811" s="132">
        <v>2020</v>
      </c>
      <c r="L811" s="106">
        <v>69</v>
      </c>
      <c r="M811" s="115">
        <v>0</v>
      </c>
      <c r="N811" s="57">
        <v>9</v>
      </c>
      <c r="O811" s="115">
        <v>0</v>
      </c>
      <c r="P811" s="66">
        <v>2</v>
      </c>
    </row>
    <row r="812" spans="1:16" ht="15.75" x14ac:dyDescent="0.25">
      <c r="A812" s="115" t="s">
        <v>251</v>
      </c>
      <c r="B812" s="115" t="s">
        <v>57</v>
      </c>
      <c r="C812" s="115" t="s">
        <v>590</v>
      </c>
      <c r="D812" s="115" t="s">
        <v>673</v>
      </c>
      <c r="E812" s="115" t="s">
        <v>67</v>
      </c>
      <c r="F812" s="125" t="s">
        <v>597</v>
      </c>
      <c r="G812" s="115" t="s">
        <v>728</v>
      </c>
      <c r="H812" s="118" t="s">
        <v>546</v>
      </c>
      <c r="I812" s="62">
        <v>1380</v>
      </c>
      <c r="J812" s="55">
        <v>2020</v>
      </c>
      <c r="K812" s="128">
        <v>2020</v>
      </c>
      <c r="L812" s="106">
        <v>5</v>
      </c>
      <c r="M812" s="115">
        <v>0</v>
      </c>
      <c r="N812" s="57">
        <v>9</v>
      </c>
      <c r="O812" s="115">
        <v>0</v>
      </c>
      <c r="P812" s="66">
        <v>2</v>
      </c>
    </row>
    <row r="813" spans="1:16" ht="15.75" x14ac:dyDescent="0.25">
      <c r="A813" s="115" t="s">
        <v>251</v>
      </c>
      <c r="B813" s="115" t="s">
        <v>57</v>
      </c>
      <c r="C813" s="115" t="s">
        <v>590</v>
      </c>
      <c r="D813" s="115" t="s">
        <v>673</v>
      </c>
      <c r="E813" s="115" t="s">
        <v>73</v>
      </c>
      <c r="F813" s="125" t="s">
        <v>597</v>
      </c>
      <c r="G813" s="115" t="s">
        <v>728</v>
      </c>
      <c r="H813" s="118" t="s">
        <v>546</v>
      </c>
      <c r="I813" s="62">
        <v>900</v>
      </c>
      <c r="J813" s="55">
        <v>2020</v>
      </c>
      <c r="K813" s="128">
        <v>2020</v>
      </c>
      <c r="L813" s="106">
        <v>3</v>
      </c>
      <c r="M813" s="115">
        <v>0</v>
      </c>
      <c r="N813" s="57">
        <v>9</v>
      </c>
      <c r="O813" s="115">
        <v>0</v>
      </c>
      <c r="P813" s="66">
        <v>1</v>
      </c>
    </row>
    <row r="814" spans="1:16" ht="15.75" x14ac:dyDescent="0.25">
      <c r="A814" s="115" t="s">
        <v>251</v>
      </c>
      <c r="B814" s="115" t="s">
        <v>57</v>
      </c>
      <c r="C814" s="115" t="s">
        <v>590</v>
      </c>
      <c r="D814" s="115" t="s">
        <v>673</v>
      </c>
      <c r="E814" s="115" t="s">
        <v>63</v>
      </c>
      <c r="F814" s="125" t="s">
        <v>597</v>
      </c>
      <c r="G814" s="115" t="s">
        <v>728</v>
      </c>
      <c r="H814" s="118" t="s">
        <v>546</v>
      </c>
      <c r="I814" s="62">
        <v>300</v>
      </c>
      <c r="J814" s="55">
        <v>2020</v>
      </c>
      <c r="K814" s="128">
        <v>2020</v>
      </c>
      <c r="L814" s="106">
        <v>1</v>
      </c>
      <c r="M814" s="115">
        <v>0</v>
      </c>
      <c r="N814" s="57">
        <v>9</v>
      </c>
      <c r="O814" s="115">
        <v>0</v>
      </c>
      <c r="P814" s="66">
        <v>1</v>
      </c>
    </row>
    <row r="815" spans="1:16" ht="15.75" x14ac:dyDescent="0.25">
      <c r="A815" s="115" t="s">
        <v>251</v>
      </c>
      <c r="B815" s="115" t="s">
        <v>87</v>
      </c>
      <c r="C815" s="115" t="s">
        <v>590</v>
      </c>
      <c r="D815" s="115" t="s">
        <v>696</v>
      </c>
      <c r="E815" s="115" t="s">
        <v>67</v>
      </c>
      <c r="F815" s="117" t="s">
        <v>661</v>
      </c>
      <c r="G815" s="115" t="s">
        <v>729</v>
      </c>
      <c r="H815" s="118" t="s">
        <v>546</v>
      </c>
      <c r="I815" s="126">
        <v>2488</v>
      </c>
      <c r="J815" s="128">
        <v>2020</v>
      </c>
      <c r="K815" s="128">
        <v>2020</v>
      </c>
      <c r="L815" s="106">
        <v>4</v>
      </c>
      <c r="M815" s="115">
        <v>0</v>
      </c>
      <c r="N815" s="57">
        <v>9</v>
      </c>
      <c r="O815" s="115">
        <v>0</v>
      </c>
      <c r="P815" s="66">
        <v>1</v>
      </c>
    </row>
    <row r="816" spans="1:16" ht="15.75" x14ac:dyDescent="0.25">
      <c r="A816" s="115" t="s">
        <v>251</v>
      </c>
      <c r="B816" s="115" t="s">
        <v>695</v>
      </c>
      <c r="C816" s="115" t="s">
        <v>590</v>
      </c>
      <c r="D816" s="115" t="s">
        <v>696</v>
      </c>
      <c r="E816" s="115" t="s">
        <v>67</v>
      </c>
      <c r="F816" s="125" t="s">
        <v>697</v>
      </c>
      <c r="G816" s="115" t="s">
        <v>730</v>
      </c>
      <c r="H816" s="118" t="s">
        <v>546</v>
      </c>
      <c r="I816" s="126">
        <v>1244</v>
      </c>
      <c r="J816" s="128">
        <v>2020</v>
      </c>
      <c r="K816" s="128">
        <v>2020</v>
      </c>
      <c r="L816" s="106">
        <v>2</v>
      </c>
      <c r="M816" s="115">
        <v>0</v>
      </c>
      <c r="N816" s="57">
        <v>9</v>
      </c>
      <c r="O816" s="115">
        <v>0</v>
      </c>
      <c r="P816" s="66">
        <v>2</v>
      </c>
    </row>
    <row r="817" spans="1:16" ht="15.75" x14ac:dyDescent="0.25">
      <c r="A817" s="115" t="s">
        <v>251</v>
      </c>
      <c r="B817" s="115" t="s">
        <v>700</v>
      </c>
      <c r="C817" s="115" t="s">
        <v>590</v>
      </c>
      <c r="D817" s="115" t="s">
        <v>701</v>
      </c>
      <c r="E817" s="115" t="s">
        <v>67</v>
      </c>
      <c r="F817" s="117" t="s">
        <v>702</v>
      </c>
      <c r="G817" s="115" t="s">
        <v>731</v>
      </c>
      <c r="H817" s="118" t="s">
        <v>546</v>
      </c>
      <c r="I817" s="126">
        <v>280</v>
      </c>
      <c r="J817" s="128">
        <v>2020</v>
      </c>
      <c r="K817" s="128">
        <v>2020</v>
      </c>
      <c r="L817" s="106">
        <v>4</v>
      </c>
      <c r="M817" s="115">
        <v>0</v>
      </c>
      <c r="N817" s="57">
        <v>9</v>
      </c>
      <c r="O817" s="115">
        <v>0</v>
      </c>
      <c r="P817" s="66">
        <v>2</v>
      </c>
    </row>
    <row r="818" spans="1:16" ht="15.75" x14ac:dyDescent="0.25">
      <c r="A818" s="115" t="s">
        <v>251</v>
      </c>
      <c r="B818" s="115" t="s">
        <v>700</v>
      </c>
      <c r="C818" s="115" t="s">
        <v>590</v>
      </c>
      <c r="D818" s="115" t="s">
        <v>701</v>
      </c>
      <c r="E818" s="115" t="s">
        <v>67</v>
      </c>
      <c r="F818" s="117" t="s">
        <v>702</v>
      </c>
      <c r="G818" s="115" t="s">
        <v>732</v>
      </c>
      <c r="H818" s="118" t="s">
        <v>546</v>
      </c>
      <c r="I818" s="126">
        <v>31110</v>
      </c>
      <c r="J818" s="128">
        <v>2020</v>
      </c>
      <c r="K818" s="128">
        <v>2020</v>
      </c>
      <c r="L818" s="106">
        <v>459</v>
      </c>
      <c r="M818" s="115">
        <v>0</v>
      </c>
      <c r="N818" s="57">
        <v>9</v>
      </c>
      <c r="O818" s="115">
        <v>0</v>
      </c>
      <c r="P818" s="66">
        <v>2</v>
      </c>
    </row>
    <row r="819" spans="1:16" ht="15.75" x14ac:dyDescent="0.25">
      <c r="A819" s="115" t="s">
        <v>251</v>
      </c>
      <c r="B819" s="115" t="s">
        <v>700</v>
      </c>
      <c r="C819" s="115" t="s">
        <v>590</v>
      </c>
      <c r="D819" s="115" t="s">
        <v>701</v>
      </c>
      <c r="E819" s="115" t="s">
        <v>67</v>
      </c>
      <c r="F819" s="125" t="s">
        <v>609</v>
      </c>
      <c r="G819" s="115" t="s">
        <v>733</v>
      </c>
      <c r="H819" s="118" t="s">
        <v>611</v>
      </c>
      <c r="I819" s="126">
        <v>7.5</v>
      </c>
      <c r="J819" s="128">
        <v>2020</v>
      </c>
      <c r="K819" s="128">
        <v>2018</v>
      </c>
      <c r="L819" s="106">
        <v>1</v>
      </c>
      <c r="M819" s="115">
        <v>0</v>
      </c>
      <c r="N819" s="57">
        <v>9</v>
      </c>
      <c r="O819" s="115">
        <v>0</v>
      </c>
      <c r="P819" s="66">
        <v>2</v>
      </c>
    </row>
    <row r="820" spans="1:16" ht="15.75" x14ac:dyDescent="0.25">
      <c r="A820" s="115" t="s">
        <v>251</v>
      </c>
      <c r="B820" s="115" t="s">
        <v>700</v>
      </c>
      <c r="C820" s="115" t="s">
        <v>590</v>
      </c>
      <c r="D820" s="115" t="s">
        <v>701</v>
      </c>
      <c r="E820" s="115" t="s">
        <v>67</v>
      </c>
      <c r="F820" s="125" t="s">
        <v>734</v>
      </c>
      <c r="G820" s="115" t="s">
        <v>733</v>
      </c>
      <c r="H820" s="118" t="s">
        <v>611</v>
      </c>
      <c r="I820" s="126">
        <v>2132.5</v>
      </c>
      <c r="J820" s="128">
        <v>2020</v>
      </c>
      <c r="K820" s="128">
        <v>2019</v>
      </c>
      <c r="L820" s="106">
        <v>30</v>
      </c>
      <c r="M820" s="115">
        <v>0</v>
      </c>
      <c r="N820" s="57">
        <v>9</v>
      </c>
      <c r="O820" s="115">
        <v>0</v>
      </c>
      <c r="P820" s="66">
        <v>2</v>
      </c>
    </row>
    <row r="821" spans="1:16" ht="15.75" x14ac:dyDescent="0.25">
      <c r="A821" s="115" t="s">
        <v>251</v>
      </c>
      <c r="B821" s="115" t="s">
        <v>700</v>
      </c>
      <c r="C821" s="115" t="s">
        <v>590</v>
      </c>
      <c r="D821" s="115" t="s">
        <v>701</v>
      </c>
      <c r="E821" s="115" t="s">
        <v>67</v>
      </c>
      <c r="F821" s="117" t="s">
        <v>706</v>
      </c>
      <c r="G821" s="115" t="s">
        <v>735</v>
      </c>
      <c r="H821" s="118" t="s">
        <v>708</v>
      </c>
      <c r="I821" s="126">
        <v>740</v>
      </c>
      <c r="J821" s="128">
        <v>2020</v>
      </c>
      <c r="K821" s="128">
        <v>2020</v>
      </c>
      <c r="L821" s="106">
        <v>11</v>
      </c>
      <c r="M821" s="115">
        <v>0</v>
      </c>
      <c r="N821" s="57">
        <v>9</v>
      </c>
      <c r="O821" s="115">
        <v>0</v>
      </c>
      <c r="P821" s="66">
        <v>1</v>
      </c>
    </row>
    <row r="822" spans="1:16" ht="15.75" x14ac:dyDescent="0.25">
      <c r="A822" s="115" t="s">
        <v>251</v>
      </c>
      <c r="B822" s="115" t="s">
        <v>700</v>
      </c>
      <c r="C822" s="115" t="s">
        <v>590</v>
      </c>
      <c r="D822" s="115" t="s">
        <v>701</v>
      </c>
      <c r="E822" s="115" t="s">
        <v>67</v>
      </c>
      <c r="F822" s="117" t="s">
        <v>706</v>
      </c>
      <c r="G822" s="115" t="s">
        <v>736</v>
      </c>
      <c r="H822" s="118" t="s">
        <v>737</v>
      </c>
      <c r="I822" s="126">
        <v>43780</v>
      </c>
      <c r="J822" s="128">
        <v>2020</v>
      </c>
      <c r="K822" s="128">
        <v>2020</v>
      </c>
      <c r="L822" s="106">
        <v>68</v>
      </c>
      <c r="M822" s="115">
        <v>0</v>
      </c>
      <c r="N822" s="57">
        <v>9</v>
      </c>
      <c r="O822" s="115">
        <v>0</v>
      </c>
      <c r="P822" s="66">
        <v>1</v>
      </c>
    </row>
    <row r="823" spans="1:16" ht="15.75" x14ac:dyDescent="0.25">
      <c r="A823" s="115" t="s">
        <v>251</v>
      </c>
      <c r="B823" s="115" t="s">
        <v>489</v>
      </c>
      <c r="C823" s="115" t="s">
        <v>58</v>
      </c>
      <c r="D823" s="115">
        <v>0</v>
      </c>
      <c r="E823" s="115" t="s">
        <v>62</v>
      </c>
      <c r="F823" s="117" t="s">
        <v>62</v>
      </c>
      <c r="G823" s="115" t="s">
        <v>738</v>
      </c>
      <c r="H823" s="118" t="s">
        <v>561</v>
      </c>
      <c r="I823" s="62">
        <v>13600</v>
      </c>
      <c r="J823" s="55">
        <v>2020</v>
      </c>
      <c r="K823" s="128">
        <v>2020</v>
      </c>
      <c r="L823" s="106">
        <v>24</v>
      </c>
      <c r="M823" s="115">
        <v>0</v>
      </c>
      <c r="N823" s="57">
        <v>9</v>
      </c>
      <c r="O823" s="115">
        <v>0</v>
      </c>
      <c r="P823" s="66">
        <v>1</v>
      </c>
    </row>
    <row r="824" spans="1:16" ht="15.75" x14ac:dyDescent="0.25">
      <c r="A824" s="115" t="s">
        <v>279</v>
      </c>
      <c r="B824" s="115" t="s">
        <v>87</v>
      </c>
      <c r="C824" s="115" t="s">
        <v>58</v>
      </c>
      <c r="D824" s="115">
        <v>0</v>
      </c>
      <c r="E824" s="115" t="s">
        <v>67</v>
      </c>
      <c r="F824" s="117" t="s">
        <v>661</v>
      </c>
      <c r="G824" s="115" t="s">
        <v>739</v>
      </c>
      <c r="H824" s="118" t="s">
        <v>546</v>
      </c>
      <c r="I824" s="126">
        <v>3732</v>
      </c>
      <c r="J824" s="128">
        <v>2020</v>
      </c>
      <c r="K824" s="128">
        <v>2020</v>
      </c>
      <c r="L824" s="106">
        <v>6</v>
      </c>
      <c r="M824" s="115">
        <v>0</v>
      </c>
      <c r="N824" s="57">
        <v>10</v>
      </c>
      <c r="O824" s="115">
        <v>0</v>
      </c>
      <c r="P824" s="66">
        <v>1</v>
      </c>
    </row>
    <row r="825" spans="1:16" ht="15.75" x14ac:dyDescent="0.25">
      <c r="A825" s="115" t="s">
        <v>279</v>
      </c>
      <c r="B825" s="115" t="s">
        <v>57</v>
      </c>
      <c r="C825" s="115" t="s">
        <v>590</v>
      </c>
      <c r="D825" s="115" t="s">
        <v>607</v>
      </c>
      <c r="E825" s="115" t="s">
        <v>67</v>
      </c>
      <c r="F825" s="125" t="s">
        <v>597</v>
      </c>
      <c r="G825" s="115" t="s">
        <v>740</v>
      </c>
      <c r="H825" s="118" t="s">
        <v>546</v>
      </c>
      <c r="I825" s="126">
        <v>21900</v>
      </c>
      <c r="J825" s="128">
        <v>2020</v>
      </c>
      <c r="K825" s="128">
        <v>2020</v>
      </c>
      <c r="L825" s="106">
        <v>62</v>
      </c>
      <c r="M825" s="115">
        <v>0</v>
      </c>
      <c r="N825" s="57">
        <v>10</v>
      </c>
      <c r="O825" s="115">
        <v>0</v>
      </c>
      <c r="P825" s="66">
        <v>1</v>
      </c>
    </row>
    <row r="826" spans="1:16" ht="15.75" x14ac:dyDescent="0.25">
      <c r="A826" s="115" t="s">
        <v>279</v>
      </c>
      <c r="B826" s="115" t="s">
        <v>57</v>
      </c>
      <c r="C826" s="115" t="s">
        <v>590</v>
      </c>
      <c r="D826" s="115" t="s">
        <v>607</v>
      </c>
      <c r="E826" s="115" t="s">
        <v>67</v>
      </c>
      <c r="F826" s="125" t="s">
        <v>734</v>
      </c>
      <c r="G826" s="115" t="s">
        <v>741</v>
      </c>
      <c r="H826" s="118" t="s">
        <v>611</v>
      </c>
      <c r="I826" s="126">
        <v>5100</v>
      </c>
      <c r="J826" s="128">
        <v>2020</v>
      </c>
      <c r="K826" s="128">
        <v>2019</v>
      </c>
      <c r="L826" s="106">
        <v>17</v>
      </c>
      <c r="M826" s="115">
        <v>0</v>
      </c>
      <c r="N826" s="57">
        <v>10</v>
      </c>
      <c r="O826" s="115">
        <v>0</v>
      </c>
      <c r="P826" s="66">
        <v>5</v>
      </c>
    </row>
    <row r="827" spans="1:16" ht="15.75" x14ac:dyDescent="0.25">
      <c r="A827" s="115" t="s">
        <v>279</v>
      </c>
      <c r="B827" s="115" t="s">
        <v>57</v>
      </c>
      <c r="C827" s="115" t="s">
        <v>590</v>
      </c>
      <c r="D827" s="115" t="s">
        <v>607</v>
      </c>
      <c r="E827" s="115" t="s">
        <v>67</v>
      </c>
      <c r="F827" s="125" t="s">
        <v>612</v>
      </c>
      <c r="G827" s="115" t="s">
        <v>742</v>
      </c>
      <c r="H827" s="118" t="s">
        <v>614</v>
      </c>
      <c r="I827" s="126">
        <v>19200</v>
      </c>
      <c r="J827" s="128">
        <v>2020</v>
      </c>
      <c r="K827" s="128">
        <v>2020</v>
      </c>
      <c r="L827" s="106">
        <v>61</v>
      </c>
      <c r="M827" s="115">
        <v>0</v>
      </c>
      <c r="N827" s="57">
        <v>10</v>
      </c>
      <c r="O827" s="115">
        <v>0</v>
      </c>
      <c r="P827" s="66">
        <v>5</v>
      </c>
    </row>
    <row r="828" spans="1:16" ht="15.75" x14ac:dyDescent="0.25">
      <c r="A828" s="115" t="s">
        <v>279</v>
      </c>
      <c r="B828" s="115" t="s">
        <v>197</v>
      </c>
      <c r="C828" s="115" t="s">
        <v>549</v>
      </c>
      <c r="D828" s="115" t="s">
        <v>591</v>
      </c>
      <c r="E828" s="115" t="s">
        <v>73</v>
      </c>
      <c r="F828" s="117" t="s">
        <v>627</v>
      </c>
      <c r="G828" s="115" t="s">
        <v>743</v>
      </c>
      <c r="H828" s="118" t="s">
        <v>546</v>
      </c>
      <c r="I828" s="62">
        <v>800</v>
      </c>
      <c r="J828" s="55">
        <v>2020</v>
      </c>
      <c r="K828" s="128">
        <v>2018</v>
      </c>
      <c r="L828" s="128">
        <v>2</v>
      </c>
      <c r="M828" s="115">
        <v>0</v>
      </c>
      <c r="N828" s="57">
        <v>10</v>
      </c>
      <c r="O828" s="115">
        <v>0</v>
      </c>
      <c r="P828" s="66">
        <v>5</v>
      </c>
    </row>
    <row r="829" spans="1:16" ht="15.75" x14ac:dyDescent="0.25">
      <c r="A829" s="115" t="s">
        <v>279</v>
      </c>
      <c r="B829" s="115" t="s">
        <v>197</v>
      </c>
      <c r="C829" s="115" t="s">
        <v>549</v>
      </c>
      <c r="D829" s="115" t="s">
        <v>591</v>
      </c>
      <c r="E829" s="115" t="s">
        <v>67</v>
      </c>
      <c r="F829" s="117" t="s">
        <v>627</v>
      </c>
      <c r="G829" s="115" t="s">
        <v>743</v>
      </c>
      <c r="H829" s="118" t="s">
        <v>546</v>
      </c>
      <c r="I829" s="62">
        <v>400</v>
      </c>
      <c r="J829" s="55">
        <v>2020</v>
      </c>
      <c r="K829" s="128">
        <v>2018</v>
      </c>
      <c r="L829" s="128">
        <v>1</v>
      </c>
      <c r="M829" s="115">
        <v>0</v>
      </c>
      <c r="N829" s="57">
        <v>10</v>
      </c>
      <c r="O829" s="115">
        <v>0</v>
      </c>
      <c r="P829" s="66">
        <v>5</v>
      </c>
    </row>
    <row r="830" spans="1:16" ht="15.75" x14ac:dyDescent="0.25">
      <c r="A830" s="115" t="s">
        <v>279</v>
      </c>
      <c r="B830" s="115" t="s">
        <v>197</v>
      </c>
      <c r="C830" s="115" t="s">
        <v>590</v>
      </c>
      <c r="D830" s="115" t="s">
        <v>591</v>
      </c>
      <c r="E830" s="115" t="s">
        <v>67</v>
      </c>
      <c r="F830" s="117" t="s">
        <v>627</v>
      </c>
      <c r="G830" s="115" t="s">
        <v>744</v>
      </c>
      <c r="H830" s="118" t="s">
        <v>546</v>
      </c>
      <c r="I830" s="62">
        <v>4000</v>
      </c>
      <c r="J830" s="55">
        <v>2020</v>
      </c>
      <c r="K830" s="128">
        <v>2018</v>
      </c>
      <c r="L830" s="128">
        <v>10</v>
      </c>
      <c r="M830" s="115">
        <v>0</v>
      </c>
      <c r="N830" s="57">
        <v>10</v>
      </c>
      <c r="O830" s="115">
        <v>0</v>
      </c>
      <c r="P830" s="66">
        <v>5</v>
      </c>
    </row>
    <row r="831" spans="1:16" ht="15.75" x14ac:dyDescent="0.25">
      <c r="A831" s="115" t="s">
        <v>279</v>
      </c>
      <c r="B831" s="115" t="s">
        <v>197</v>
      </c>
      <c r="C831" s="115" t="s">
        <v>590</v>
      </c>
      <c r="D831" s="115" t="s">
        <v>591</v>
      </c>
      <c r="E831" s="115" t="s">
        <v>59</v>
      </c>
      <c r="F831" s="117" t="s">
        <v>627</v>
      </c>
      <c r="G831" s="115" t="s">
        <v>744</v>
      </c>
      <c r="H831" s="118" t="s">
        <v>546</v>
      </c>
      <c r="I831" s="62">
        <v>400</v>
      </c>
      <c r="J831" s="55">
        <v>2020</v>
      </c>
      <c r="K831" s="128">
        <v>2018</v>
      </c>
      <c r="L831" s="128">
        <v>1</v>
      </c>
      <c r="M831" s="115">
        <v>0</v>
      </c>
      <c r="N831" s="57">
        <v>10</v>
      </c>
      <c r="O831" s="115">
        <v>0</v>
      </c>
      <c r="P831" s="66">
        <v>5</v>
      </c>
    </row>
    <row r="832" spans="1:16" ht="15.75" x14ac:dyDescent="0.25">
      <c r="A832" s="115" t="s">
        <v>279</v>
      </c>
      <c r="B832" s="115" t="s">
        <v>197</v>
      </c>
      <c r="C832" s="115" t="s">
        <v>590</v>
      </c>
      <c r="D832" s="115" t="s">
        <v>591</v>
      </c>
      <c r="E832" s="115" t="s">
        <v>73</v>
      </c>
      <c r="F832" s="125" t="s">
        <v>627</v>
      </c>
      <c r="G832" s="115" t="s">
        <v>744</v>
      </c>
      <c r="H832" s="118" t="s">
        <v>546</v>
      </c>
      <c r="I832" s="62">
        <v>800</v>
      </c>
      <c r="J832" s="55">
        <v>2020</v>
      </c>
      <c r="K832" s="128">
        <v>2018</v>
      </c>
      <c r="L832" s="128">
        <v>2</v>
      </c>
      <c r="M832" s="115">
        <v>0</v>
      </c>
      <c r="N832" s="57">
        <v>10</v>
      </c>
      <c r="O832" s="115">
        <v>0</v>
      </c>
      <c r="P832" s="66">
        <v>5</v>
      </c>
    </row>
    <row r="833" spans="1:16" ht="15.75" x14ac:dyDescent="0.25">
      <c r="A833" s="115" t="s">
        <v>279</v>
      </c>
      <c r="B833" s="115" t="s">
        <v>126</v>
      </c>
      <c r="C833" s="115" t="s">
        <v>549</v>
      </c>
      <c r="D833" s="115" t="s">
        <v>591</v>
      </c>
      <c r="E833" s="115" t="s">
        <v>73</v>
      </c>
      <c r="F833" s="125" t="s">
        <v>647</v>
      </c>
      <c r="G833" s="115" t="s">
        <v>745</v>
      </c>
      <c r="H833" s="118" t="s">
        <v>546</v>
      </c>
      <c r="I833" s="62">
        <v>400</v>
      </c>
      <c r="J833" s="55">
        <v>2020</v>
      </c>
      <c r="K833" s="128">
        <v>2020</v>
      </c>
      <c r="L833" s="128">
        <v>2</v>
      </c>
      <c r="M833" s="115">
        <v>0</v>
      </c>
      <c r="N833" s="57">
        <v>10</v>
      </c>
      <c r="O833" s="115">
        <v>0</v>
      </c>
      <c r="P833" s="66">
        <v>5</v>
      </c>
    </row>
    <row r="834" spans="1:16" ht="15.75" x14ac:dyDescent="0.25">
      <c r="A834" s="115" t="s">
        <v>279</v>
      </c>
      <c r="B834" s="115" t="s">
        <v>126</v>
      </c>
      <c r="C834" s="115" t="s">
        <v>549</v>
      </c>
      <c r="D834" s="115" t="s">
        <v>591</v>
      </c>
      <c r="E834" s="115" t="s">
        <v>59</v>
      </c>
      <c r="F834" s="125" t="s">
        <v>647</v>
      </c>
      <c r="G834" s="115" t="s">
        <v>745</v>
      </c>
      <c r="H834" s="118" t="s">
        <v>546</v>
      </c>
      <c r="I834" s="62">
        <v>600</v>
      </c>
      <c r="J834" s="55">
        <v>2020</v>
      </c>
      <c r="K834" s="128">
        <v>2020</v>
      </c>
      <c r="L834" s="128">
        <v>3</v>
      </c>
      <c r="M834" s="115">
        <v>0</v>
      </c>
      <c r="N834" s="57">
        <v>10</v>
      </c>
      <c r="O834" s="115">
        <v>0</v>
      </c>
      <c r="P834" s="66">
        <v>5</v>
      </c>
    </row>
    <row r="835" spans="1:16" ht="15.75" x14ac:dyDescent="0.25">
      <c r="A835" s="115" t="s">
        <v>279</v>
      </c>
      <c r="B835" s="115" t="s">
        <v>126</v>
      </c>
      <c r="C835" s="115" t="s">
        <v>549</v>
      </c>
      <c r="D835" s="115" t="s">
        <v>591</v>
      </c>
      <c r="E835" s="115" t="s">
        <v>63</v>
      </c>
      <c r="F835" s="125" t="s">
        <v>647</v>
      </c>
      <c r="G835" s="115" t="s">
        <v>745</v>
      </c>
      <c r="H835" s="118" t="s">
        <v>546</v>
      </c>
      <c r="I835" s="62">
        <v>200</v>
      </c>
      <c r="J835" s="55">
        <v>2020</v>
      </c>
      <c r="K835" s="128">
        <v>2020</v>
      </c>
      <c r="L835" s="128">
        <v>1</v>
      </c>
      <c r="M835" s="115">
        <v>0</v>
      </c>
      <c r="N835" s="57">
        <v>10</v>
      </c>
      <c r="O835" s="115">
        <v>0</v>
      </c>
      <c r="P835" s="66">
        <v>5</v>
      </c>
    </row>
    <row r="836" spans="1:16" ht="15.75" x14ac:dyDescent="0.25">
      <c r="A836" s="115" t="s">
        <v>279</v>
      </c>
      <c r="B836" s="115" t="s">
        <v>126</v>
      </c>
      <c r="C836" s="115" t="s">
        <v>590</v>
      </c>
      <c r="D836" s="115" t="s">
        <v>591</v>
      </c>
      <c r="E836" s="115" t="s">
        <v>63</v>
      </c>
      <c r="F836" s="125" t="s">
        <v>647</v>
      </c>
      <c r="G836" s="115" t="s">
        <v>746</v>
      </c>
      <c r="H836" s="118" t="s">
        <v>546</v>
      </c>
      <c r="I836" s="62">
        <v>200</v>
      </c>
      <c r="J836" s="55">
        <v>2020</v>
      </c>
      <c r="K836" s="128">
        <v>2020</v>
      </c>
      <c r="L836" s="128">
        <v>1</v>
      </c>
      <c r="M836" s="115">
        <v>0</v>
      </c>
      <c r="N836" s="57">
        <v>10</v>
      </c>
      <c r="O836" s="115">
        <v>0</v>
      </c>
      <c r="P836" s="66">
        <v>5</v>
      </c>
    </row>
    <row r="837" spans="1:16" ht="15.75" x14ac:dyDescent="0.25">
      <c r="A837" s="115" t="s">
        <v>279</v>
      </c>
      <c r="B837" s="115" t="s">
        <v>126</v>
      </c>
      <c r="C837" s="115" t="s">
        <v>590</v>
      </c>
      <c r="D837" s="115" t="s">
        <v>591</v>
      </c>
      <c r="E837" s="115" t="s">
        <v>67</v>
      </c>
      <c r="F837" s="125" t="s">
        <v>647</v>
      </c>
      <c r="G837" s="115" t="s">
        <v>746</v>
      </c>
      <c r="H837" s="118" t="s">
        <v>546</v>
      </c>
      <c r="I837" s="62">
        <v>2400</v>
      </c>
      <c r="J837" s="55">
        <v>2020</v>
      </c>
      <c r="K837" s="128">
        <v>2020</v>
      </c>
      <c r="L837" s="128">
        <v>12</v>
      </c>
      <c r="M837" s="115">
        <v>0</v>
      </c>
      <c r="N837" s="57">
        <v>10</v>
      </c>
      <c r="O837" s="115">
        <v>0</v>
      </c>
      <c r="P837" s="66">
        <v>1</v>
      </c>
    </row>
    <row r="838" spans="1:16" ht="15.75" x14ac:dyDescent="0.25">
      <c r="A838" s="115" t="s">
        <v>279</v>
      </c>
      <c r="B838" s="115" t="s">
        <v>126</v>
      </c>
      <c r="C838" s="115" t="s">
        <v>590</v>
      </c>
      <c r="D838" s="115" t="s">
        <v>591</v>
      </c>
      <c r="E838" s="115" t="s">
        <v>73</v>
      </c>
      <c r="F838" s="125" t="s">
        <v>647</v>
      </c>
      <c r="G838" s="115" t="s">
        <v>746</v>
      </c>
      <c r="H838" s="118" t="s">
        <v>546</v>
      </c>
      <c r="I838" s="62">
        <v>1400</v>
      </c>
      <c r="J838" s="55">
        <v>2020</v>
      </c>
      <c r="K838" s="128">
        <v>2020</v>
      </c>
      <c r="L838" s="128">
        <v>7</v>
      </c>
      <c r="M838" s="115">
        <v>0</v>
      </c>
      <c r="N838" s="57">
        <v>10</v>
      </c>
      <c r="O838" s="115">
        <v>0</v>
      </c>
      <c r="P838" s="66">
        <v>5</v>
      </c>
    </row>
    <row r="839" spans="1:16" ht="15.75" x14ac:dyDescent="0.25">
      <c r="A839" s="115" t="s">
        <v>279</v>
      </c>
      <c r="B839" s="115" t="s">
        <v>66</v>
      </c>
      <c r="C839" s="115" t="s">
        <v>549</v>
      </c>
      <c r="D839" s="115" t="s">
        <v>591</v>
      </c>
      <c r="E839" s="115" t="s">
        <v>67</v>
      </c>
      <c r="F839" s="125" t="s">
        <v>583</v>
      </c>
      <c r="G839" s="115" t="s">
        <v>747</v>
      </c>
      <c r="H839" s="118" t="s">
        <v>546</v>
      </c>
      <c r="I839" s="62">
        <v>19100</v>
      </c>
      <c r="J839" s="55">
        <v>2020</v>
      </c>
      <c r="K839" s="128">
        <v>2020</v>
      </c>
      <c r="L839" s="128">
        <v>48</v>
      </c>
      <c r="M839" s="115">
        <v>0</v>
      </c>
      <c r="N839" s="57">
        <v>10</v>
      </c>
      <c r="O839" s="115">
        <v>0</v>
      </c>
      <c r="P839" s="66">
        <v>5</v>
      </c>
    </row>
    <row r="840" spans="1:16" ht="15.75" x14ac:dyDescent="0.25">
      <c r="A840" s="115" t="s">
        <v>279</v>
      </c>
      <c r="B840" s="115" t="s">
        <v>66</v>
      </c>
      <c r="C840" s="115" t="s">
        <v>549</v>
      </c>
      <c r="D840" s="115" t="s">
        <v>591</v>
      </c>
      <c r="E840" s="115" t="s">
        <v>73</v>
      </c>
      <c r="F840" s="125" t="s">
        <v>583</v>
      </c>
      <c r="G840" s="115" t="s">
        <v>747</v>
      </c>
      <c r="H840" s="118" t="s">
        <v>546</v>
      </c>
      <c r="I840" s="62">
        <v>22700</v>
      </c>
      <c r="J840" s="55">
        <v>2020</v>
      </c>
      <c r="K840" s="128">
        <v>2020</v>
      </c>
      <c r="L840" s="128">
        <v>57</v>
      </c>
      <c r="M840" s="115">
        <v>0</v>
      </c>
      <c r="N840" s="57">
        <v>10</v>
      </c>
      <c r="O840" s="115">
        <v>0</v>
      </c>
      <c r="P840" s="66">
        <v>5</v>
      </c>
    </row>
    <row r="841" spans="1:16" ht="15.75" x14ac:dyDescent="0.25">
      <c r="A841" s="115" t="s">
        <v>279</v>
      </c>
      <c r="B841" s="115" t="s">
        <v>66</v>
      </c>
      <c r="C841" s="115" t="s">
        <v>549</v>
      </c>
      <c r="D841" s="115" t="s">
        <v>591</v>
      </c>
      <c r="E841" s="115" t="s">
        <v>63</v>
      </c>
      <c r="F841" s="125" t="s">
        <v>583</v>
      </c>
      <c r="G841" s="115" t="s">
        <v>747</v>
      </c>
      <c r="H841" s="118" t="s">
        <v>546</v>
      </c>
      <c r="I841" s="62">
        <v>39800</v>
      </c>
      <c r="J841" s="55">
        <v>2020</v>
      </c>
      <c r="K841" s="128">
        <v>2020</v>
      </c>
      <c r="L841" s="128">
        <v>100</v>
      </c>
      <c r="M841" s="115">
        <v>0</v>
      </c>
      <c r="N841" s="57">
        <v>10</v>
      </c>
      <c r="O841" s="115">
        <v>0</v>
      </c>
      <c r="P841" s="66">
        <v>2</v>
      </c>
    </row>
    <row r="842" spans="1:16" ht="15.75" x14ac:dyDescent="0.25">
      <c r="A842" s="115" t="s">
        <v>279</v>
      </c>
      <c r="B842" s="115" t="s">
        <v>66</v>
      </c>
      <c r="C842" s="115" t="s">
        <v>549</v>
      </c>
      <c r="D842" s="115" t="s">
        <v>591</v>
      </c>
      <c r="E842" s="115" t="s">
        <v>59</v>
      </c>
      <c r="F842" s="117" t="s">
        <v>583</v>
      </c>
      <c r="G842" s="115" t="s">
        <v>747</v>
      </c>
      <c r="H842" s="118" t="s">
        <v>546</v>
      </c>
      <c r="I842" s="62">
        <v>10800</v>
      </c>
      <c r="J842" s="55">
        <v>2020</v>
      </c>
      <c r="K842" s="128">
        <v>2020</v>
      </c>
      <c r="L842" s="128">
        <v>27</v>
      </c>
      <c r="M842" s="115">
        <v>0</v>
      </c>
      <c r="N842" s="57">
        <v>10</v>
      </c>
      <c r="O842" s="115">
        <v>0</v>
      </c>
      <c r="P842" s="66">
        <v>2</v>
      </c>
    </row>
    <row r="843" spans="1:16" ht="15.75" x14ac:dyDescent="0.25">
      <c r="A843" s="115" t="s">
        <v>279</v>
      </c>
      <c r="B843" s="115" t="s">
        <v>66</v>
      </c>
      <c r="C843" s="115" t="s">
        <v>549</v>
      </c>
      <c r="D843" s="115" t="s">
        <v>591</v>
      </c>
      <c r="E843" s="115" t="s">
        <v>63</v>
      </c>
      <c r="F843" s="117" t="s">
        <v>583</v>
      </c>
      <c r="G843" s="115" t="s">
        <v>748</v>
      </c>
      <c r="H843" s="118" t="s">
        <v>546</v>
      </c>
      <c r="I843" s="62">
        <v>400</v>
      </c>
      <c r="J843" s="55">
        <v>2020</v>
      </c>
      <c r="K843" s="128">
        <v>2020</v>
      </c>
      <c r="L843" s="128">
        <v>1</v>
      </c>
      <c r="M843" s="115">
        <v>0</v>
      </c>
      <c r="N843" s="57">
        <v>10</v>
      </c>
      <c r="O843" s="115">
        <v>0</v>
      </c>
      <c r="P843" s="66">
        <v>5</v>
      </c>
    </row>
    <row r="844" spans="1:16" ht="15.75" x14ac:dyDescent="0.25">
      <c r="A844" s="115" t="s">
        <v>279</v>
      </c>
      <c r="B844" s="115" t="s">
        <v>66</v>
      </c>
      <c r="C844" s="115" t="s">
        <v>590</v>
      </c>
      <c r="D844" s="115" t="s">
        <v>591</v>
      </c>
      <c r="E844" s="115" t="s">
        <v>73</v>
      </c>
      <c r="F844" s="117" t="s">
        <v>583</v>
      </c>
      <c r="G844" s="115" t="s">
        <v>749</v>
      </c>
      <c r="H844" s="118" t="s">
        <v>546</v>
      </c>
      <c r="I844" s="62">
        <v>79600</v>
      </c>
      <c r="J844" s="55">
        <v>2020</v>
      </c>
      <c r="K844" s="128">
        <v>2020</v>
      </c>
      <c r="L844" s="128">
        <v>199</v>
      </c>
      <c r="M844" s="115">
        <v>0</v>
      </c>
      <c r="N844" s="57">
        <v>10</v>
      </c>
      <c r="O844" s="115">
        <v>0</v>
      </c>
      <c r="P844" s="66">
        <v>5</v>
      </c>
    </row>
    <row r="845" spans="1:16" ht="15.75" x14ac:dyDescent="0.25">
      <c r="A845" s="115" t="s">
        <v>279</v>
      </c>
      <c r="B845" s="115" t="s">
        <v>66</v>
      </c>
      <c r="C845" s="115" t="s">
        <v>590</v>
      </c>
      <c r="D845" s="115" t="s">
        <v>591</v>
      </c>
      <c r="E845" s="115" t="s">
        <v>67</v>
      </c>
      <c r="F845" s="117" t="s">
        <v>583</v>
      </c>
      <c r="G845" s="115" t="s">
        <v>749</v>
      </c>
      <c r="H845" s="118" t="s">
        <v>546</v>
      </c>
      <c r="I845" s="62">
        <v>247800</v>
      </c>
      <c r="J845" s="55">
        <v>2020</v>
      </c>
      <c r="K845" s="128">
        <v>2020</v>
      </c>
      <c r="L845" s="128">
        <v>622</v>
      </c>
      <c r="M845" s="115">
        <v>0</v>
      </c>
      <c r="N845" s="57">
        <v>10</v>
      </c>
      <c r="O845" s="115">
        <v>0</v>
      </c>
      <c r="P845" s="66">
        <v>5</v>
      </c>
    </row>
    <row r="846" spans="1:16" ht="15.75" x14ac:dyDescent="0.25">
      <c r="A846" s="115" t="s">
        <v>279</v>
      </c>
      <c r="B846" s="115" t="s">
        <v>66</v>
      </c>
      <c r="C846" s="115" t="s">
        <v>590</v>
      </c>
      <c r="D846" s="115" t="s">
        <v>591</v>
      </c>
      <c r="E846" s="115" t="s">
        <v>63</v>
      </c>
      <c r="F846" s="117" t="s">
        <v>583</v>
      </c>
      <c r="G846" s="115" t="s">
        <v>749</v>
      </c>
      <c r="H846" s="118" t="s">
        <v>546</v>
      </c>
      <c r="I846" s="62">
        <v>51600</v>
      </c>
      <c r="J846" s="55">
        <v>2020</v>
      </c>
      <c r="K846" s="128">
        <v>2020</v>
      </c>
      <c r="L846" s="128">
        <v>129</v>
      </c>
      <c r="M846" s="115">
        <v>0</v>
      </c>
      <c r="N846" s="57">
        <v>10</v>
      </c>
      <c r="O846" s="115">
        <v>0</v>
      </c>
      <c r="P846" s="66">
        <v>2</v>
      </c>
    </row>
    <row r="847" spans="1:16" ht="15.75" x14ac:dyDescent="0.25">
      <c r="A847" s="115" t="s">
        <v>279</v>
      </c>
      <c r="B847" s="115" t="s">
        <v>66</v>
      </c>
      <c r="C847" s="115" t="s">
        <v>590</v>
      </c>
      <c r="D847" s="115" t="s">
        <v>591</v>
      </c>
      <c r="E847" s="115" t="s">
        <v>59</v>
      </c>
      <c r="F847" s="117" t="s">
        <v>583</v>
      </c>
      <c r="G847" s="115" t="s">
        <v>749</v>
      </c>
      <c r="H847" s="118" t="s">
        <v>546</v>
      </c>
      <c r="I847" s="62">
        <v>14000</v>
      </c>
      <c r="J847" s="55">
        <v>2020</v>
      </c>
      <c r="K847" s="128">
        <v>2020</v>
      </c>
      <c r="L847" s="128">
        <v>35</v>
      </c>
      <c r="M847" s="115">
        <v>0</v>
      </c>
      <c r="N847" s="57">
        <v>10</v>
      </c>
      <c r="O847" s="115">
        <v>0</v>
      </c>
      <c r="P847" s="66">
        <v>2</v>
      </c>
    </row>
    <row r="848" spans="1:16" ht="15.75" x14ac:dyDescent="0.25">
      <c r="A848" s="115" t="s">
        <v>279</v>
      </c>
      <c r="B848" s="115" t="s">
        <v>66</v>
      </c>
      <c r="C848" s="115" t="s">
        <v>590</v>
      </c>
      <c r="D848" s="115" t="s">
        <v>591</v>
      </c>
      <c r="E848" s="115" t="s">
        <v>67</v>
      </c>
      <c r="F848" s="117" t="s">
        <v>583</v>
      </c>
      <c r="G848" s="115" t="s">
        <v>750</v>
      </c>
      <c r="H848" s="118" t="s">
        <v>546</v>
      </c>
      <c r="I848" s="62">
        <v>400</v>
      </c>
      <c r="J848" s="55">
        <v>2020</v>
      </c>
      <c r="K848" s="128">
        <v>2020</v>
      </c>
      <c r="L848" s="128">
        <v>1</v>
      </c>
      <c r="M848" s="115">
        <v>0</v>
      </c>
      <c r="N848" s="57">
        <v>10</v>
      </c>
      <c r="O848" s="115">
        <v>0</v>
      </c>
      <c r="P848" s="66">
        <v>2</v>
      </c>
    </row>
    <row r="849" spans="1:16" ht="15.75" x14ac:dyDescent="0.25">
      <c r="A849" s="115" t="s">
        <v>279</v>
      </c>
      <c r="B849" s="115" t="s">
        <v>66</v>
      </c>
      <c r="C849" s="115" t="s">
        <v>590</v>
      </c>
      <c r="D849" s="115" t="s">
        <v>673</v>
      </c>
      <c r="E849" s="115" t="s">
        <v>67</v>
      </c>
      <c r="F849" s="117" t="s">
        <v>583</v>
      </c>
      <c r="G849" s="115" t="s">
        <v>751</v>
      </c>
      <c r="H849" s="118" t="s">
        <v>546</v>
      </c>
      <c r="I849" s="62">
        <v>44400</v>
      </c>
      <c r="J849" s="55">
        <v>2020</v>
      </c>
      <c r="K849" s="128">
        <v>2020</v>
      </c>
      <c r="L849" s="106">
        <v>111</v>
      </c>
      <c r="M849" s="115">
        <v>0</v>
      </c>
      <c r="N849" s="57">
        <v>10</v>
      </c>
      <c r="O849" s="115">
        <v>0</v>
      </c>
      <c r="P849" s="66">
        <v>5</v>
      </c>
    </row>
    <row r="850" spans="1:16" ht="15.75" x14ac:dyDescent="0.25">
      <c r="A850" s="115" t="s">
        <v>279</v>
      </c>
      <c r="B850" s="115" t="s">
        <v>66</v>
      </c>
      <c r="C850" s="115" t="s">
        <v>590</v>
      </c>
      <c r="D850" s="115" t="s">
        <v>673</v>
      </c>
      <c r="E850" s="115" t="s">
        <v>67</v>
      </c>
      <c r="F850" s="122" t="s">
        <v>371</v>
      </c>
      <c r="G850" s="115" t="s">
        <v>752</v>
      </c>
      <c r="H850" s="118" t="s">
        <v>546</v>
      </c>
      <c r="I850" s="62">
        <v>1600</v>
      </c>
      <c r="J850" s="55">
        <v>2020</v>
      </c>
      <c r="K850" s="128">
        <v>2019</v>
      </c>
      <c r="L850" s="106">
        <v>4</v>
      </c>
      <c r="M850" s="115">
        <v>0</v>
      </c>
      <c r="N850" s="57">
        <v>10</v>
      </c>
      <c r="O850" s="115">
        <v>0</v>
      </c>
      <c r="P850" s="66">
        <v>5</v>
      </c>
    </row>
    <row r="851" spans="1:16" ht="15.75" x14ac:dyDescent="0.25">
      <c r="A851" s="115" t="s">
        <v>279</v>
      </c>
      <c r="B851" s="115" t="s">
        <v>57</v>
      </c>
      <c r="C851" s="115" t="s">
        <v>590</v>
      </c>
      <c r="D851" s="115" t="s">
        <v>673</v>
      </c>
      <c r="E851" s="115" t="s">
        <v>67</v>
      </c>
      <c r="F851" s="125" t="s">
        <v>597</v>
      </c>
      <c r="G851" s="115" t="s">
        <v>753</v>
      </c>
      <c r="H851" s="118" t="s">
        <v>546</v>
      </c>
      <c r="I851" s="62">
        <v>63240</v>
      </c>
      <c r="J851" s="55">
        <v>2020</v>
      </c>
      <c r="K851" s="128">
        <v>2020</v>
      </c>
      <c r="L851" s="106">
        <v>218</v>
      </c>
      <c r="M851" s="115">
        <v>0</v>
      </c>
      <c r="N851" s="57">
        <v>10</v>
      </c>
      <c r="O851" s="115">
        <v>0</v>
      </c>
      <c r="P851" s="66">
        <v>5</v>
      </c>
    </row>
    <row r="852" spans="1:16" ht="15.75" x14ac:dyDescent="0.25">
      <c r="A852" s="115" t="s">
        <v>279</v>
      </c>
      <c r="B852" s="115" t="s">
        <v>57</v>
      </c>
      <c r="C852" s="115" t="s">
        <v>590</v>
      </c>
      <c r="D852" s="115" t="s">
        <v>673</v>
      </c>
      <c r="E852" s="115" t="s">
        <v>73</v>
      </c>
      <c r="F852" s="125" t="s">
        <v>597</v>
      </c>
      <c r="G852" s="115" t="s">
        <v>753</v>
      </c>
      <c r="H852" s="118" t="s">
        <v>546</v>
      </c>
      <c r="I852" s="62">
        <v>34920</v>
      </c>
      <c r="J852" s="55">
        <v>2020</v>
      </c>
      <c r="K852" s="128">
        <v>2020</v>
      </c>
      <c r="L852" s="106">
        <v>120</v>
      </c>
      <c r="M852" s="115">
        <v>0</v>
      </c>
      <c r="N852" s="57">
        <v>10</v>
      </c>
      <c r="O852" s="115">
        <v>0</v>
      </c>
      <c r="P852" s="66">
        <v>2</v>
      </c>
    </row>
    <row r="853" spans="1:16" ht="15.75" x14ac:dyDescent="0.25">
      <c r="A853" s="115" t="s">
        <v>279</v>
      </c>
      <c r="B853" s="115" t="s">
        <v>57</v>
      </c>
      <c r="C853" s="115" t="s">
        <v>590</v>
      </c>
      <c r="D853" s="115" t="s">
        <v>673</v>
      </c>
      <c r="E853" s="115" t="s">
        <v>63</v>
      </c>
      <c r="F853" s="125" t="s">
        <v>597</v>
      </c>
      <c r="G853" s="115" t="s">
        <v>753</v>
      </c>
      <c r="H853" s="118" t="s">
        <v>546</v>
      </c>
      <c r="I853" s="62">
        <v>60180</v>
      </c>
      <c r="J853" s="55">
        <v>2020</v>
      </c>
      <c r="K853" s="128">
        <v>2020</v>
      </c>
      <c r="L853" s="106">
        <v>213</v>
      </c>
      <c r="M853" s="115">
        <v>0</v>
      </c>
      <c r="N853" s="57">
        <v>10</v>
      </c>
      <c r="O853" s="115">
        <v>0</v>
      </c>
      <c r="P853" s="66">
        <v>2</v>
      </c>
    </row>
    <row r="854" spans="1:16" ht="15.75" x14ac:dyDescent="0.25">
      <c r="A854" s="115" t="s">
        <v>279</v>
      </c>
      <c r="B854" s="130" t="s">
        <v>57</v>
      </c>
      <c r="C854" s="115" t="s">
        <v>590</v>
      </c>
      <c r="D854" s="115" t="s">
        <v>673</v>
      </c>
      <c r="E854" s="130" t="s">
        <v>59</v>
      </c>
      <c r="F854" s="125" t="s">
        <v>597</v>
      </c>
      <c r="G854" s="130" t="s">
        <v>753</v>
      </c>
      <c r="H854" s="118" t="s">
        <v>546</v>
      </c>
      <c r="I854" s="131">
        <v>18540</v>
      </c>
      <c r="J854" s="132">
        <v>2020</v>
      </c>
      <c r="K854" s="132">
        <v>2020</v>
      </c>
      <c r="L854" s="106">
        <v>69</v>
      </c>
      <c r="M854" s="115">
        <v>0</v>
      </c>
      <c r="N854" s="57">
        <v>10</v>
      </c>
      <c r="O854" s="115">
        <v>0</v>
      </c>
      <c r="P854" s="66">
        <v>2</v>
      </c>
    </row>
    <row r="855" spans="1:16" ht="15.75" x14ac:dyDescent="0.25">
      <c r="A855" s="115" t="s">
        <v>279</v>
      </c>
      <c r="B855" s="115" t="s">
        <v>57</v>
      </c>
      <c r="C855" s="115" t="s">
        <v>590</v>
      </c>
      <c r="D855" s="115" t="s">
        <v>673</v>
      </c>
      <c r="E855" s="115" t="s">
        <v>67</v>
      </c>
      <c r="F855" s="125" t="s">
        <v>597</v>
      </c>
      <c r="G855" s="115" t="s">
        <v>754</v>
      </c>
      <c r="H855" s="118" t="s">
        <v>546</v>
      </c>
      <c r="I855" s="62">
        <v>900</v>
      </c>
      <c r="J855" s="55">
        <v>2020</v>
      </c>
      <c r="K855" s="128">
        <v>2020</v>
      </c>
      <c r="L855" s="106">
        <v>3</v>
      </c>
      <c r="M855" s="115">
        <v>0</v>
      </c>
      <c r="N855" s="57">
        <v>10</v>
      </c>
      <c r="O855" s="115">
        <v>0</v>
      </c>
      <c r="P855" s="66">
        <v>2</v>
      </c>
    </row>
    <row r="856" spans="1:16" ht="15.75" x14ac:dyDescent="0.25">
      <c r="A856" s="115" t="s">
        <v>279</v>
      </c>
      <c r="B856" s="115" t="s">
        <v>57</v>
      </c>
      <c r="C856" s="115" t="s">
        <v>590</v>
      </c>
      <c r="D856" s="115" t="s">
        <v>673</v>
      </c>
      <c r="E856" s="115" t="s">
        <v>73</v>
      </c>
      <c r="F856" s="125" t="s">
        <v>597</v>
      </c>
      <c r="G856" s="115" t="s">
        <v>754</v>
      </c>
      <c r="H856" s="118" t="s">
        <v>546</v>
      </c>
      <c r="I856" s="62">
        <v>900</v>
      </c>
      <c r="J856" s="55">
        <v>2020</v>
      </c>
      <c r="K856" s="128">
        <v>2020</v>
      </c>
      <c r="L856" s="106">
        <v>3</v>
      </c>
      <c r="M856" s="115">
        <v>0</v>
      </c>
      <c r="N856" s="57">
        <v>10</v>
      </c>
      <c r="O856" s="115">
        <v>0</v>
      </c>
      <c r="P856" s="66">
        <v>2</v>
      </c>
    </row>
    <row r="857" spans="1:16" ht="15.75" x14ac:dyDescent="0.25">
      <c r="A857" s="115" t="s">
        <v>279</v>
      </c>
      <c r="B857" s="115" t="s">
        <v>57</v>
      </c>
      <c r="C857" s="115" t="s">
        <v>590</v>
      </c>
      <c r="D857" s="115" t="s">
        <v>673</v>
      </c>
      <c r="E857" s="115" t="s">
        <v>63</v>
      </c>
      <c r="F857" s="125" t="s">
        <v>597</v>
      </c>
      <c r="G857" s="115" t="s">
        <v>754</v>
      </c>
      <c r="H857" s="118" t="s">
        <v>546</v>
      </c>
      <c r="I857" s="62">
        <v>300</v>
      </c>
      <c r="J857" s="55">
        <v>2020</v>
      </c>
      <c r="K857" s="128">
        <v>2020</v>
      </c>
      <c r="L857" s="106">
        <v>1</v>
      </c>
      <c r="M857" s="115">
        <v>0</v>
      </c>
      <c r="N857" s="57">
        <v>10</v>
      </c>
      <c r="O857" s="115">
        <v>0</v>
      </c>
      <c r="P857" s="66">
        <v>5</v>
      </c>
    </row>
    <row r="858" spans="1:16" ht="15.75" x14ac:dyDescent="0.25">
      <c r="A858" s="115" t="s">
        <v>279</v>
      </c>
      <c r="B858" s="115" t="s">
        <v>87</v>
      </c>
      <c r="C858" s="115" t="s">
        <v>590</v>
      </c>
      <c r="D858" s="115" t="s">
        <v>696</v>
      </c>
      <c r="E858" s="115" t="s">
        <v>67</v>
      </c>
      <c r="F858" s="117" t="s">
        <v>661</v>
      </c>
      <c r="G858" s="115" t="s">
        <v>755</v>
      </c>
      <c r="H858" s="118" t="s">
        <v>546</v>
      </c>
      <c r="I858" s="126">
        <v>2488</v>
      </c>
      <c r="J858" s="128">
        <v>2020</v>
      </c>
      <c r="K858" s="128">
        <v>2020</v>
      </c>
      <c r="L858" s="106">
        <v>4</v>
      </c>
      <c r="M858" s="115">
        <v>0</v>
      </c>
      <c r="N858" s="57">
        <v>10</v>
      </c>
      <c r="O858" s="115">
        <v>0</v>
      </c>
      <c r="P858" s="66">
        <v>5</v>
      </c>
    </row>
    <row r="859" spans="1:16" ht="15.75" x14ac:dyDescent="0.25">
      <c r="A859" s="115" t="s">
        <v>279</v>
      </c>
      <c r="B859" s="115" t="s">
        <v>695</v>
      </c>
      <c r="C859" s="115" t="s">
        <v>590</v>
      </c>
      <c r="D859" s="115" t="s">
        <v>696</v>
      </c>
      <c r="E859" s="115" t="s">
        <v>67</v>
      </c>
      <c r="F859" s="125" t="s">
        <v>697</v>
      </c>
      <c r="G859" s="115" t="s">
        <v>756</v>
      </c>
      <c r="H859" s="118" t="s">
        <v>546</v>
      </c>
      <c r="I859" s="126">
        <v>1244</v>
      </c>
      <c r="J859" s="128">
        <v>2020</v>
      </c>
      <c r="K859" s="128">
        <v>2020</v>
      </c>
      <c r="L859" s="106">
        <v>2</v>
      </c>
      <c r="M859" s="115">
        <v>0</v>
      </c>
      <c r="N859" s="57">
        <v>10</v>
      </c>
      <c r="O859" s="115">
        <v>0</v>
      </c>
      <c r="P859" s="66">
        <v>5</v>
      </c>
    </row>
    <row r="860" spans="1:16" ht="15.75" x14ac:dyDescent="0.25">
      <c r="A860" s="115" t="s">
        <v>279</v>
      </c>
      <c r="B860" s="115" t="s">
        <v>700</v>
      </c>
      <c r="C860" s="115" t="s">
        <v>590</v>
      </c>
      <c r="D860" s="115" t="s">
        <v>701</v>
      </c>
      <c r="E860" s="115" t="s">
        <v>67</v>
      </c>
      <c r="F860" s="117" t="s">
        <v>702</v>
      </c>
      <c r="G860" s="115" t="s">
        <v>757</v>
      </c>
      <c r="H860" s="118" t="s">
        <v>546</v>
      </c>
      <c r="I860" s="126">
        <v>23060</v>
      </c>
      <c r="J860" s="128">
        <v>2020</v>
      </c>
      <c r="K860" s="128">
        <v>2020</v>
      </c>
      <c r="L860" s="106">
        <v>338</v>
      </c>
      <c r="M860" s="115">
        <v>0</v>
      </c>
      <c r="N860" s="57">
        <v>10</v>
      </c>
      <c r="O860" s="115">
        <v>0</v>
      </c>
      <c r="P860" s="66">
        <v>5</v>
      </c>
    </row>
    <row r="861" spans="1:16" ht="15.75" x14ac:dyDescent="0.25">
      <c r="A861" s="115" t="s">
        <v>279</v>
      </c>
      <c r="B861" s="115" t="s">
        <v>700</v>
      </c>
      <c r="C861" s="115" t="s">
        <v>590</v>
      </c>
      <c r="D861" s="115" t="s">
        <v>701</v>
      </c>
      <c r="E861" s="115" t="s">
        <v>67</v>
      </c>
      <c r="F861" s="117" t="s">
        <v>706</v>
      </c>
      <c r="G861" s="115" t="s">
        <v>758</v>
      </c>
      <c r="H861" s="118" t="s">
        <v>708</v>
      </c>
      <c r="I861" s="126">
        <v>630</v>
      </c>
      <c r="J861" s="128">
        <v>2020</v>
      </c>
      <c r="K861" s="128">
        <v>2020</v>
      </c>
      <c r="L861" s="106">
        <v>9</v>
      </c>
      <c r="M861" s="115">
        <v>0</v>
      </c>
      <c r="N861" s="57">
        <v>10</v>
      </c>
      <c r="O861" s="115">
        <v>0</v>
      </c>
      <c r="P861" s="66">
        <v>5</v>
      </c>
    </row>
    <row r="862" spans="1:16" ht="15.75" x14ac:dyDescent="0.25">
      <c r="A862" s="115" t="s">
        <v>279</v>
      </c>
      <c r="B862" s="115" t="s">
        <v>700</v>
      </c>
      <c r="C862" s="115" t="s">
        <v>590</v>
      </c>
      <c r="D862" s="115" t="s">
        <v>701</v>
      </c>
      <c r="E862" s="115" t="s">
        <v>67</v>
      </c>
      <c r="F862" s="125" t="s">
        <v>734</v>
      </c>
      <c r="G862" s="115" t="s">
        <v>759</v>
      </c>
      <c r="H862" s="118" t="s">
        <v>611</v>
      </c>
      <c r="I862" s="126">
        <v>1610</v>
      </c>
      <c r="J862" s="128">
        <v>2020</v>
      </c>
      <c r="K862" s="128">
        <v>2019</v>
      </c>
      <c r="L862" s="106">
        <v>23</v>
      </c>
      <c r="M862" s="115">
        <v>0</v>
      </c>
      <c r="N862" s="57">
        <v>10</v>
      </c>
      <c r="O862" s="115">
        <v>0</v>
      </c>
      <c r="P862" s="66">
        <v>5</v>
      </c>
    </row>
    <row r="863" spans="1:16" ht="15.75" x14ac:dyDescent="0.25">
      <c r="A863" s="115" t="s">
        <v>279</v>
      </c>
      <c r="B863" s="115" t="s">
        <v>700</v>
      </c>
      <c r="C863" s="115" t="s">
        <v>590</v>
      </c>
      <c r="D863" s="115" t="s">
        <v>701</v>
      </c>
      <c r="E863" s="115" t="s">
        <v>67</v>
      </c>
      <c r="F863" s="117" t="s">
        <v>706</v>
      </c>
      <c r="G863" s="115" t="s">
        <v>760</v>
      </c>
      <c r="H863" s="118" t="s">
        <v>737</v>
      </c>
      <c r="I863" s="126">
        <v>2980</v>
      </c>
      <c r="J863" s="128">
        <v>2020</v>
      </c>
      <c r="K863" s="128">
        <v>2020</v>
      </c>
      <c r="L863" s="106">
        <v>68</v>
      </c>
      <c r="M863" s="115">
        <v>0</v>
      </c>
      <c r="N863" s="57">
        <v>10</v>
      </c>
      <c r="O863" s="115">
        <v>0</v>
      </c>
      <c r="P863" s="66">
        <v>5</v>
      </c>
    </row>
    <row r="864" spans="1:16" ht="15.75" x14ac:dyDescent="0.25">
      <c r="A864" s="115" t="s">
        <v>279</v>
      </c>
      <c r="B864" s="115" t="s">
        <v>700</v>
      </c>
      <c r="C864" s="115" t="s">
        <v>590</v>
      </c>
      <c r="D864" s="115" t="s">
        <v>701</v>
      </c>
      <c r="E864" s="115" t="s">
        <v>67</v>
      </c>
      <c r="F864" s="117" t="s">
        <v>702</v>
      </c>
      <c r="G864" s="115" t="s">
        <v>761</v>
      </c>
      <c r="H864" s="118" t="s">
        <v>546</v>
      </c>
      <c r="I864" s="126">
        <v>45290</v>
      </c>
      <c r="J864" s="128">
        <v>2020</v>
      </c>
      <c r="K864" s="128">
        <v>2020</v>
      </c>
      <c r="L864" s="106">
        <v>69</v>
      </c>
      <c r="M864" s="115">
        <v>0</v>
      </c>
      <c r="N864" s="57">
        <v>10</v>
      </c>
      <c r="O864" s="115">
        <v>0</v>
      </c>
      <c r="P864" s="66">
        <v>5</v>
      </c>
    </row>
    <row r="865" spans="1:16" ht="15.75" x14ac:dyDescent="0.25">
      <c r="A865" s="115" t="s">
        <v>279</v>
      </c>
      <c r="B865" s="115" t="s">
        <v>700</v>
      </c>
      <c r="C865" s="115" t="s">
        <v>590</v>
      </c>
      <c r="D865" s="115" t="s">
        <v>701</v>
      </c>
      <c r="E865" s="115" t="s">
        <v>67</v>
      </c>
      <c r="F865" s="117" t="s">
        <v>706</v>
      </c>
      <c r="G865" s="115" t="s">
        <v>762</v>
      </c>
      <c r="H865" s="118" t="s">
        <v>708</v>
      </c>
      <c r="I865" s="126">
        <v>6200</v>
      </c>
      <c r="J865" s="128">
        <v>2020</v>
      </c>
      <c r="K865" s="128">
        <v>2020</v>
      </c>
      <c r="L865" s="106">
        <v>9</v>
      </c>
      <c r="M865" s="115">
        <v>0</v>
      </c>
      <c r="N865" s="57">
        <v>10</v>
      </c>
      <c r="O865" s="115">
        <v>0</v>
      </c>
      <c r="P865" s="66">
        <v>5</v>
      </c>
    </row>
    <row r="866" spans="1:16" ht="15.75" x14ac:dyDescent="0.25">
      <c r="A866" s="115" t="s">
        <v>279</v>
      </c>
      <c r="B866" s="115" t="s">
        <v>489</v>
      </c>
      <c r="C866" s="115" t="s">
        <v>58</v>
      </c>
      <c r="D866" s="115">
        <v>0</v>
      </c>
      <c r="E866" s="115" t="s">
        <v>62</v>
      </c>
      <c r="F866" s="117" t="s">
        <v>62</v>
      </c>
      <c r="G866" s="115" t="s">
        <v>763</v>
      </c>
      <c r="H866" s="118" t="s">
        <v>561</v>
      </c>
      <c r="I866" s="62">
        <v>12800</v>
      </c>
      <c r="J866" s="55">
        <v>2020</v>
      </c>
      <c r="K866" s="128">
        <v>2020</v>
      </c>
      <c r="L866" s="106">
        <v>22</v>
      </c>
      <c r="M866" s="115">
        <v>0</v>
      </c>
      <c r="N866" s="57">
        <v>10</v>
      </c>
      <c r="O866" s="115">
        <v>0</v>
      </c>
      <c r="P866" s="66">
        <v>5</v>
      </c>
    </row>
    <row r="867" spans="1:16" ht="15.75" x14ac:dyDescent="0.25">
      <c r="A867" s="115" t="s">
        <v>303</v>
      </c>
      <c r="B867" s="115" t="s">
        <v>87</v>
      </c>
      <c r="C867" s="115" t="s">
        <v>58</v>
      </c>
      <c r="D867" s="115">
        <v>0</v>
      </c>
      <c r="E867" s="115" t="s">
        <v>67</v>
      </c>
      <c r="F867" s="117" t="s">
        <v>661</v>
      </c>
      <c r="G867" s="115" t="s">
        <v>764</v>
      </c>
      <c r="H867" s="118" t="s">
        <v>546</v>
      </c>
      <c r="I867" s="126">
        <v>3732</v>
      </c>
      <c r="J867" s="128">
        <v>2020</v>
      </c>
      <c r="K867" s="128">
        <v>2020</v>
      </c>
      <c r="L867" s="106">
        <v>6</v>
      </c>
      <c r="M867" s="115">
        <v>0</v>
      </c>
      <c r="N867" s="57">
        <v>11</v>
      </c>
      <c r="O867" s="115">
        <v>0</v>
      </c>
      <c r="P867" s="66">
        <v>5</v>
      </c>
    </row>
    <row r="868" spans="1:16" ht="15.75" x14ac:dyDescent="0.25">
      <c r="A868" s="115" t="s">
        <v>303</v>
      </c>
      <c r="B868" s="115" t="s">
        <v>57</v>
      </c>
      <c r="C868" s="115" t="s">
        <v>590</v>
      </c>
      <c r="D868" s="115" t="s">
        <v>607</v>
      </c>
      <c r="E868" s="115" t="s">
        <v>67</v>
      </c>
      <c r="F868" s="125" t="s">
        <v>597</v>
      </c>
      <c r="G868" s="115" t="s">
        <v>765</v>
      </c>
      <c r="H868" s="118" t="s">
        <v>546</v>
      </c>
      <c r="I868" s="126">
        <v>19500</v>
      </c>
      <c r="J868" s="128">
        <v>2020</v>
      </c>
      <c r="K868" s="128">
        <v>2020</v>
      </c>
      <c r="L868" s="106">
        <v>64</v>
      </c>
      <c r="M868" s="115">
        <v>0</v>
      </c>
      <c r="N868" s="57">
        <v>11</v>
      </c>
      <c r="O868" s="115">
        <v>0</v>
      </c>
      <c r="P868" s="66">
        <v>5</v>
      </c>
    </row>
    <row r="869" spans="1:16" ht="15.75" x14ac:dyDescent="0.25">
      <c r="A869" s="115" t="s">
        <v>303</v>
      </c>
      <c r="B869" s="115" t="s">
        <v>57</v>
      </c>
      <c r="C869" s="115" t="s">
        <v>590</v>
      </c>
      <c r="D869" s="115" t="s">
        <v>607</v>
      </c>
      <c r="E869" s="115" t="s">
        <v>67</v>
      </c>
      <c r="F869" s="125" t="s">
        <v>734</v>
      </c>
      <c r="G869" s="115" t="s">
        <v>766</v>
      </c>
      <c r="H869" s="118" t="s">
        <v>611</v>
      </c>
      <c r="I869" s="126">
        <v>5100</v>
      </c>
      <c r="J869" s="128">
        <v>2020</v>
      </c>
      <c r="K869" s="128">
        <v>2019</v>
      </c>
      <c r="L869" s="106">
        <v>17</v>
      </c>
      <c r="M869" s="115">
        <v>0</v>
      </c>
      <c r="N869" s="57">
        <v>11</v>
      </c>
      <c r="O869" s="115">
        <v>0</v>
      </c>
      <c r="P869" s="66">
        <v>5</v>
      </c>
    </row>
    <row r="870" spans="1:16" ht="15.75" x14ac:dyDescent="0.25">
      <c r="A870" s="115" t="s">
        <v>303</v>
      </c>
      <c r="B870" s="115" t="s">
        <v>57</v>
      </c>
      <c r="C870" s="115" t="s">
        <v>590</v>
      </c>
      <c r="D870" s="115" t="s">
        <v>607</v>
      </c>
      <c r="E870" s="115" t="s">
        <v>67</v>
      </c>
      <c r="F870" s="125" t="s">
        <v>612</v>
      </c>
      <c r="G870" s="115" t="s">
        <v>767</v>
      </c>
      <c r="H870" s="118" t="s">
        <v>614</v>
      </c>
      <c r="I870" s="126">
        <v>18300</v>
      </c>
      <c r="J870" s="128">
        <v>2020</v>
      </c>
      <c r="K870" s="128">
        <v>2020</v>
      </c>
      <c r="L870" s="106">
        <v>61</v>
      </c>
      <c r="M870" s="115">
        <v>0</v>
      </c>
      <c r="N870" s="57">
        <v>11</v>
      </c>
      <c r="O870" s="115">
        <v>0</v>
      </c>
      <c r="P870" s="66">
        <v>5</v>
      </c>
    </row>
    <row r="871" spans="1:16" ht="15.75" x14ac:dyDescent="0.25">
      <c r="A871" s="115" t="s">
        <v>303</v>
      </c>
      <c r="B871" s="115" t="s">
        <v>197</v>
      </c>
      <c r="C871" s="115" t="s">
        <v>549</v>
      </c>
      <c r="D871" s="115" t="s">
        <v>591</v>
      </c>
      <c r="E871" s="115" t="s">
        <v>73</v>
      </c>
      <c r="F871" s="117" t="s">
        <v>627</v>
      </c>
      <c r="G871" s="115" t="s">
        <v>768</v>
      </c>
      <c r="H871" s="118" t="s">
        <v>546</v>
      </c>
      <c r="I871" s="62">
        <v>800</v>
      </c>
      <c r="J871" s="55">
        <v>2020</v>
      </c>
      <c r="K871" s="128">
        <v>2018</v>
      </c>
      <c r="L871" s="128">
        <v>2</v>
      </c>
      <c r="M871" s="115">
        <v>0</v>
      </c>
      <c r="N871" s="57">
        <v>11</v>
      </c>
      <c r="O871" s="115">
        <v>0</v>
      </c>
      <c r="P871" s="115">
        <v>0</v>
      </c>
    </row>
    <row r="872" spans="1:16" ht="15.75" x14ac:dyDescent="0.25">
      <c r="A872" s="115" t="s">
        <v>303</v>
      </c>
      <c r="B872" s="115" t="s">
        <v>197</v>
      </c>
      <c r="C872" s="115" t="s">
        <v>549</v>
      </c>
      <c r="D872" s="115" t="s">
        <v>591</v>
      </c>
      <c r="E872" s="115" t="s">
        <v>67</v>
      </c>
      <c r="F872" s="117" t="s">
        <v>627</v>
      </c>
      <c r="G872" s="115" t="s">
        <v>768</v>
      </c>
      <c r="H872" s="118" t="s">
        <v>546</v>
      </c>
      <c r="I872" s="62">
        <v>400</v>
      </c>
      <c r="J872" s="55">
        <v>2020</v>
      </c>
      <c r="K872" s="128">
        <v>2018</v>
      </c>
      <c r="L872" s="128">
        <v>1</v>
      </c>
      <c r="M872" s="115">
        <v>0</v>
      </c>
      <c r="N872" s="57">
        <v>11</v>
      </c>
      <c r="O872" s="115">
        <v>0</v>
      </c>
      <c r="P872" s="115">
        <v>0</v>
      </c>
    </row>
    <row r="873" spans="1:16" ht="15.75" x14ac:dyDescent="0.25">
      <c r="A873" s="115" t="s">
        <v>303</v>
      </c>
      <c r="B873" s="115" t="s">
        <v>197</v>
      </c>
      <c r="C873" s="115" t="s">
        <v>590</v>
      </c>
      <c r="D873" s="115" t="s">
        <v>591</v>
      </c>
      <c r="E873" s="115" t="s">
        <v>67</v>
      </c>
      <c r="F873" s="117" t="s">
        <v>627</v>
      </c>
      <c r="G873" s="115" t="s">
        <v>769</v>
      </c>
      <c r="H873" s="118" t="s">
        <v>546</v>
      </c>
      <c r="I873" s="62">
        <v>1056</v>
      </c>
      <c r="J873" s="55">
        <v>2020</v>
      </c>
      <c r="K873" s="128">
        <v>2018</v>
      </c>
      <c r="L873" s="128">
        <v>3</v>
      </c>
      <c r="M873" s="115">
        <v>0</v>
      </c>
      <c r="N873" s="57">
        <v>11</v>
      </c>
      <c r="O873" s="115">
        <v>0</v>
      </c>
      <c r="P873" s="115">
        <v>0</v>
      </c>
    </row>
    <row r="874" spans="1:16" ht="15.75" x14ac:dyDescent="0.25">
      <c r="A874" s="115" t="s">
        <v>303</v>
      </c>
      <c r="B874" s="115" t="s">
        <v>197</v>
      </c>
      <c r="C874" s="115" t="s">
        <v>590</v>
      </c>
      <c r="D874" s="115" t="s">
        <v>591</v>
      </c>
      <c r="E874" s="115" t="s">
        <v>67</v>
      </c>
      <c r="F874" s="117" t="s">
        <v>465</v>
      </c>
      <c r="G874" s="115" t="s">
        <v>769</v>
      </c>
      <c r="H874" s="118" t="s">
        <v>546</v>
      </c>
      <c r="I874" s="62">
        <v>2944</v>
      </c>
      <c r="J874" s="55">
        <v>2020</v>
      </c>
      <c r="K874" s="128">
        <v>2019</v>
      </c>
      <c r="L874" s="128">
        <v>7</v>
      </c>
      <c r="M874" s="115">
        <v>0</v>
      </c>
      <c r="N874" s="57">
        <v>11</v>
      </c>
      <c r="O874" s="115">
        <v>0</v>
      </c>
      <c r="P874" s="115">
        <v>0</v>
      </c>
    </row>
    <row r="875" spans="1:16" ht="15.75" x14ac:dyDescent="0.25">
      <c r="A875" s="115" t="s">
        <v>303</v>
      </c>
      <c r="B875" s="115" t="s">
        <v>197</v>
      </c>
      <c r="C875" s="115" t="s">
        <v>590</v>
      </c>
      <c r="D875" s="115" t="s">
        <v>591</v>
      </c>
      <c r="E875" s="115" t="s">
        <v>59</v>
      </c>
      <c r="F875" s="117" t="s">
        <v>465</v>
      </c>
      <c r="G875" s="115" t="s">
        <v>769</v>
      </c>
      <c r="H875" s="118" t="s">
        <v>546</v>
      </c>
      <c r="I875" s="62">
        <v>400</v>
      </c>
      <c r="J875" s="55">
        <v>2020</v>
      </c>
      <c r="K875" s="128">
        <v>2019</v>
      </c>
      <c r="L875" s="128">
        <v>1</v>
      </c>
      <c r="M875" s="115">
        <v>0</v>
      </c>
      <c r="N875" s="57">
        <v>11</v>
      </c>
      <c r="O875" s="115">
        <v>0</v>
      </c>
      <c r="P875" s="115">
        <v>0</v>
      </c>
    </row>
    <row r="876" spans="1:16" ht="15.75" x14ac:dyDescent="0.25">
      <c r="A876" s="115" t="s">
        <v>303</v>
      </c>
      <c r="B876" s="115" t="s">
        <v>197</v>
      </c>
      <c r="C876" s="115" t="s">
        <v>590</v>
      </c>
      <c r="D876" s="115" t="s">
        <v>591</v>
      </c>
      <c r="E876" s="115" t="s">
        <v>73</v>
      </c>
      <c r="F876" s="117" t="s">
        <v>465</v>
      </c>
      <c r="G876" s="115" t="s">
        <v>769</v>
      </c>
      <c r="H876" s="118" t="s">
        <v>546</v>
      </c>
      <c r="I876" s="62">
        <v>800</v>
      </c>
      <c r="J876" s="55">
        <v>2020</v>
      </c>
      <c r="K876" s="128">
        <v>2019</v>
      </c>
      <c r="L876" s="128">
        <v>2</v>
      </c>
      <c r="M876" s="115">
        <v>0</v>
      </c>
      <c r="N876" s="57">
        <v>11</v>
      </c>
      <c r="O876" s="115">
        <v>0</v>
      </c>
      <c r="P876" s="115">
        <v>0</v>
      </c>
    </row>
    <row r="877" spans="1:16" ht="15.75" x14ac:dyDescent="0.25">
      <c r="A877" s="115" t="s">
        <v>303</v>
      </c>
      <c r="B877" s="115" t="s">
        <v>126</v>
      </c>
      <c r="C877" s="115" t="s">
        <v>549</v>
      </c>
      <c r="D877" s="115" t="s">
        <v>591</v>
      </c>
      <c r="E877" s="115" t="s">
        <v>73</v>
      </c>
      <c r="F877" s="125" t="s">
        <v>647</v>
      </c>
      <c r="G877" s="115" t="s">
        <v>770</v>
      </c>
      <c r="H877" s="118" t="s">
        <v>546</v>
      </c>
      <c r="I877" s="62">
        <v>400</v>
      </c>
      <c r="J877" s="55">
        <v>2020</v>
      </c>
      <c r="K877" s="128">
        <v>2020</v>
      </c>
      <c r="L877" s="128">
        <v>2</v>
      </c>
      <c r="M877" s="115">
        <v>0</v>
      </c>
      <c r="N877" s="57">
        <v>11</v>
      </c>
      <c r="O877" s="115">
        <v>0</v>
      </c>
      <c r="P877" s="115">
        <v>0</v>
      </c>
    </row>
    <row r="878" spans="1:16" ht="15.75" x14ac:dyDescent="0.25">
      <c r="A878" s="115" t="s">
        <v>303</v>
      </c>
      <c r="B878" s="115" t="s">
        <v>126</v>
      </c>
      <c r="C878" s="115" t="s">
        <v>549</v>
      </c>
      <c r="D878" s="115" t="s">
        <v>591</v>
      </c>
      <c r="E878" s="115" t="s">
        <v>59</v>
      </c>
      <c r="F878" s="125" t="s">
        <v>647</v>
      </c>
      <c r="G878" s="115" t="s">
        <v>770</v>
      </c>
      <c r="H878" s="118" t="s">
        <v>546</v>
      </c>
      <c r="I878" s="62">
        <v>600</v>
      </c>
      <c r="J878" s="55">
        <v>2020</v>
      </c>
      <c r="K878" s="128">
        <v>2020</v>
      </c>
      <c r="L878" s="128">
        <v>3</v>
      </c>
      <c r="M878" s="115">
        <v>0</v>
      </c>
      <c r="N878" s="57">
        <v>11</v>
      </c>
      <c r="O878" s="115">
        <v>0</v>
      </c>
      <c r="P878" s="115">
        <v>0</v>
      </c>
    </row>
    <row r="879" spans="1:16" ht="15.75" x14ac:dyDescent="0.25">
      <c r="A879" s="115" t="s">
        <v>303</v>
      </c>
      <c r="B879" s="115" t="s">
        <v>126</v>
      </c>
      <c r="C879" s="115" t="s">
        <v>549</v>
      </c>
      <c r="D879" s="115" t="s">
        <v>591</v>
      </c>
      <c r="E879" s="115" t="s">
        <v>63</v>
      </c>
      <c r="F879" s="125" t="s">
        <v>647</v>
      </c>
      <c r="G879" s="115" t="s">
        <v>770</v>
      </c>
      <c r="H879" s="118" t="s">
        <v>546</v>
      </c>
      <c r="I879" s="62">
        <v>200</v>
      </c>
      <c r="J879" s="55">
        <v>2020</v>
      </c>
      <c r="K879" s="128">
        <v>2020</v>
      </c>
      <c r="L879" s="128">
        <v>1</v>
      </c>
      <c r="M879" s="115">
        <v>0</v>
      </c>
      <c r="N879" s="57">
        <v>11</v>
      </c>
      <c r="O879" s="115">
        <v>0</v>
      </c>
      <c r="P879" s="115">
        <v>0</v>
      </c>
    </row>
    <row r="880" spans="1:16" ht="15.75" x14ac:dyDescent="0.25">
      <c r="A880" s="115" t="s">
        <v>303</v>
      </c>
      <c r="B880" s="115" t="s">
        <v>126</v>
      </c>
      <c r="C880" s="115" t="s">
        <v>590</v>
      </c>
      <c r="D880" s="115" t="s">
        <v>591</v>
      </c>
      <c r="E880" s="115" t="s">
        <v>63</v>
      </c>
      <c r="F880" s="125" t="s">
        <v>647</v>
      </c>
      <c r="G880" s="115" t="s">
        <v>771</v>
      </c>
      <c r="H880" s="118" t="s">
        <v>546</v>
      </c>
      <c r="I880" s="62">
        <v>200</v>
      </c>
      <c r="J880" s="55">
        <v>2020</v>
      </c>
      <c r="K880" s="128">
        <v>2020</v>
      </c>
      <c r="L880" s="128">
        <v>1</v>
      </c>
      <c r="M880" s="115">
        <v>0</v>
      </c>
      <c r="N880" s="57">
        <v>11</v>
      </c>
      <c r="O880" s="115">
        <v>0</v>
      </c>
      <c r="P880" s="115">
        <v>0</v>
      </c>
    </row>
    <row r="881" spans="1:16" ht="15.75" x14ac:dyDescent="0.25">
      <c r="A881" s="115" t="s">
        <v>303</v>
      </c>
      <c r="B881" s="115" t="s">
        <v>126</v>
      </c>
      <c r="C881" s="115" t="s">
        <v>590</v>
      </c>
      <c r="D881" s="115" t="s">
        <v>591</v>
      </c>
      <c r="E881" s="115" t="s">
        <v>67</v>
      </c>
      <c r="F881" s="125" t="s">
        <v>647</v>
      </c>
      <c r="G881" s="115" t="s">
        <v>771</v>
      </c>
      <c r="H881" s="118" t="s">
        <v>546</v>
      </c>
      <c r="I881" s="62">
        <v>2400</v>
      </c>
      <c r="J881" s="55">
        <v>2020</v>
      </c>
      <c r="K881" s="128">
        <v>2020</v>
      </c>
      <c r="L881" s="128">
        <v>12</v>
      </c>
      <c r="M881" s="115">
        <v>0</v>
      </c>
      <c r="N881" s="57">
        <v>11</v>
      </c>
      <c r="O881" s="115">
        <v>0</v>
      </c>
      <c r="P881" s="115">
        <v>0</v>
      </c>
    </row>
    <row r="882" spans="1:16" ht="15.75" x14ac:dyDescent="0.25">
      <c r="A882" s="115" t="s">
        <v>303</v>
      </c>
      <c r="B882" s="115" t="s">
        <v>126</v>
      </c>
      <c r="C882" s="115" t="s">
        <v>590</v>
      </c>
      <c r="D882" s="115" t="s">
        <v>591</v>
      </c>
      <c r="E882" s="115" t="s">
        <v>73</v>
      </c>
      <c r="F882" s="125" t="s">
        <v>647</v>
      </c>
      <c r="G882" s="115" t="s">
        <v>771</v>
      </c>
      <c r="H882" s="118" t="s">
        <v>546</v>
      </c>
      <c r="I882" s="62">
        <v>1400</v>
      </c>
      <c r="J882" s="55">
        <v>2020</v>
      </c>
      <c r="K882" s="128">
        <v>2020</v>
      </c>
      <c r="L882" s="128">
        <v>7</v>
      </c>
      <c r="M882" s="115">
        <v>0</v>
      </c>
      <c r="N882" s="57">
        <v>11</v>
      </c>
      <c r="O882" s="115">
        <v>0</v>
      </c>
      <c r="P882" s="115">
        <v>0</v>
      </c>
    </row>
    <row r="883" spans="1:16" ht="15.75" x14ac:dyDescent="0.25">
      <c r="A883" s="115" t="s">
        <v>303</v>
      </c>
      <c r="B883" s="115" t="s">
        <v>66</v>
      </c>
      <c r="C883" s="115" t="s">
        <v>549</v>
      </c>
      <c r="D883" s="115" t="s">
        <v>591</v>
      </c>
      <c r="E883" s="115" t="s">
        <v>67</v>
      </c>
      <c r="F883" s="125" t="s">
        <v>583</v>
      </c>
      <c r="G883" s="115" t="s">
        <v>772</v>
      </c>
      <c r="H883" s="118" t="s">
        <v>546</v>
      </c>
      <c r="I883" s="62">
        <v>19100</v>
      </c>
      <c r="J883" s="55">
        <v>2020</v>
      </c>
      <c r="K883" s="128">
        <v>2020</v>
      </c>
      <c r="L883" s="128">
        <v>48</v>
      </c>
      <c r="M883" s="115">
        <v>0</v>
      </c>
      <c r="N883" s="57">
        <v>11</v>
      </c>
      <c r="O883" s="115">
        <v>0</v>
      </c>
      <c r="P883" s="115">
        <v>0</v>
      </c>
    </row>
    <row r="884" spans="1:16" ht="15.75" x14ac:dyDescent="0.25">
      <c r="A884" s="115" t="s">
        <v>303</v>
      </c>
      <c r="B884" s="115" t="s">
        <v>66</v>
      </c>
      <c r="C884" s="115" t="s">
        <v>549</v>
      </c>
      <c r="D884" s="115" t="s">
        <v>591</v>
      </c>
      <c r="E884" s="115" t="s">
        <v>73</v>
      </c>
      <c r="F884" s="125" t="s">
        <v>583</v>
      </c>
      <c r="G884" s="115" t="s">
        <v>772</v>
      </c>
      <c r="H884" s="118" t="s">
        <v>546</v>
      </c>
      <c r="I884" s="62">
        <v>22700</v>
      </c>
      <c r="J884" s="55">
        <v>2020</v>
      </c>
      <c r="K884" s="128">
        <v>2020</v>
      </c>
      <c r="L884" s="128">
        <v>57</v>
      </c>
      <c r="M884" s="115">
        <v>0</v>
      </c>
      <c r="N884" s="57">
        <v>11</v>
      </c>
      <c r="O884" s="115">
        <v>0</v>
      </c>
      <c r="P884" s="115">
        <v>0</v>
      </c>
    </row>
    <row r="885" spans="1:16" ht="15.75" x14ac:dyDescent="0.25">
      <c r="A885" s="115" t="s">
        <v>303</v>
      </c>
      <c r="B885" s="115" t="s">
        <v>66</v>
      </c>
      <c r="C885" s="115" t="s">
        <v>549</v>
      </c>
      <c r="D885" s="115" t="s">
        <v>591</v>
      </c>
      <c r="E885" s="115" t="s">
        <v>63</v>
      </c>
      <c r="F885" s="125" t="s">
        <v>583</v>
      </c>
      <c r="G885" s="115" t="s">
        <v>772</v>
      </c>
      <c r="H885" s="118" t="s">
        <v>546</v>
      </c>
      <c r="I885" s="62">
        <v>39400</v>
      </c>
      <c r="J885" s="55">
        <v>2020</v>
      </c>
      <c r="K885" s="128">
        <v>2020</v>
      </c>
      <c r="L885" s="128">
        <v>99</v>
      </c>
      <c r="M885" s="115">
        <v>0</v>
      </c>
      <c r="N885" s="57">
        <v>11</v>
      </c>
      <c r="O885" s="115">
        <v>0</v>
      </c>
      <c r="P885" s="115">
        <v>0</v>
      </c>
    </row>
    <row r="886" spans="1:16" ht="15.75" x14ac:dyDescent="0.25">
      <c r="A886" s="115" t="s">
        <v>303</v>
      </c>
      <c r="B886" s="115" t="s">
        <v>66</v>
      </c>
      <c r="C886" s="115" t="s">
        <v>549</v>
      </c>
      <c r="D886" s="115" t="s">
        <v>591</v>
      </c>
      <c r="E886" s="115" t="s">
        <v>59</v>
      </c>
      <c r="F886" s="117" t="s">
        <v>583</v>
      </c>
      <c r="G886" s="115" t="s">
        <v>772</v>
      </c>
      <c r="H886" s="118" t="s">
        <v>546</v>
      </c>
      <c r="I886" s="62">
        <v>10800</v>
      </c>
      <c r="J886" s="55">
        <v>2020</v>
      </c>
      <c r="K886" s="128">
        <v>2020</v>
      </c>
      <c r="L886" s="128">
        <v>27</v>
      </c>
      <c r="M886" s="115">
        <v>0</v>
      </c>
      <c r="N886" s="57">
        <v>11</v>
      </c>
      <c r="O886" s="115">
        <v>0</v>
      </c>
      <c r="P886" s="115">
        <v>0</v>
      </c>
    </row>
    <row r="887" spans="1:16" ht="15.75" x14ac:dyDescent="0.25">
      <c r="A887" s="115" t="s">
        <v>303</v>
      </c>
      <c r="B887" s="115" t="s">
        <v>66</v>
      </c>
      <c r="C887" s="115" t="s">
        <v>549</v>
      </c>
      <c r="D887" s="115" t="s">
        <v>591</v>
      </c>
      <c r="E887" s="115" t="s">
        <v>63</v>
      </c>
      <c r="F887" s="117" t="s">
        <v>583</v>
      </c>
      <c r="G887" s="115" t="s">
        <v>773</v>
      </c>
      <c r="H887" s="118" t="s">
        <v>546</v>
      </c>
      <c r="I887" s="62">
        <v>400</v>
      </c>
      <c r="J887" s="55">
        <v>2020</v>
      </c>
      <c r="K887" s="128">
        <v>2020</v>
      </c>
      <c r="L887" s="128">
        <v>1</v>
      </c>
      <c r="M887" s="115">
        <v>0</v>
      </c>
      <c r="N887" s="57">
        <v>11</v>
      </c>
      <c r="O887" s="115">
        <v>0</v>
      </c>
      <c r="P887" s="115">
        <v>0</v>
      </c>
    </row>
    <row r="888" spans="1:16" ht="15.75" x14ac:dyDescent="0.25">
      <c r="A888" s="115" t="s">
        <v>303</v>
      </c>
      <c r="B888" s="115" t="s">
        <v>66</v>
      </c>
      <c r="C888" s="115" t="s">
        <v>590</v>
      </c>
      <c r="D888" s="115" t="s">
        <v>591</v>
      </c>
      <c r="E888" s="115" t="s">
        <v>73</v>
      </c>
      <c r="F888" s="117" t="s">
        <v>583</v>
      </c>
      <c r="G888" s="115" t="s">
        <v>774</v>
      </c>
      <c r="H888" s="118" t="s">
        <v>546</v>
      </c>
      <c r="I888" s="62">
        <v>79600</v>
      </c>
      <c r="J888" s="55">
        <v>2020</v>
      </c>
      <c r="K888" s="128">
        <v>2020</v>
      </c>
      <c r="L888" s="128">
        <v>199</v>
      </c>
      <c r="M888" s="115">
        <v>0</v>
      </c>
      <c r="N888" s="57">
        <v>11</v>
      </c>
      <c r="O888" s="115">
        <v>0</v>
      </c>
      <c r="P888" s="115">
        <v>0</v>
      </c>
    </row>
    <row r="889" spans="1:16" ht="15.75" x14ac:dyDescent="0.25">
      <c r="A889" s="115" t="s">
        <v>303</v>
      </c>
      <c r="B889" s="115" t="s">
        <v>66</v>
      </c>
      <c r="C889" s="115" t="s">
        <v>590</v>
      </c>
      <c r="D889" s="115" t="s">
        <v>591</v>
      </c>
      <c r="E889" s="115" t="s">
        <v>67</v>
      </c>
      <c r="F889" s="117" t="s">
        <v>775</v>
      </c>
      <c r="G889" s="115" t="s">
        <v>774</v>
      </c>
      <c r="H889" s="118" t="s">
        <v>546</v>
      </c>
      <c r="I889" s="62">
        <v>10675.03</v>
      </c>
      <c r="J889" s="55">
        <v>2020</v>
      </c>
      <c r="K889" s="128">
        <v>2020</v>
      </c>
      <c r="L889" s="128">
        <v>25</v>
      </c>
      <c r="M889" s="115">
        <v>0</v>
      </c>
      <c r="N889" s="57">
        <v>11</v>
      </c>
      <c r="O889" s="115">
        <v>0</v>
      </c>
      <c r="P889" s="115">
        <v>0</v>
      </c>
    </row>
    <row r="890" spans="1:16" ht="15.75" x14ac:dyDescent="0.25">
      <c r="A890" s="115" t="s">
        <v>303</v>
      </c>
      <c r="B890" s="115" t="s">
        <v>66</v>
      </c>
      <c r="C890" s="115" t="s">
        <v>590</v>
      </c>
      <c r="D890" s="115" t="s">
        <v>591</v>
      </c>
      <c r="E890" s="115" t="s">
        <v>67</v>
      </c>
      <c r="F890" s="117" t="s">
        <v>583</v>
      </c>
      <c r="G890" s="115" t="s">
        <v>774</v>
      </c>
      <c r="H890" s="118" t="s">
        <v>546</v>
      </c>
      <c r="I890" s="62">
        <v>236324.97</v>
      </c>
      <c r="J890" s="55">
        <v>2020</v>
      </c>
      <c r="K890" s="128">
        <v>2020</v>
      </c>
      <c r="L890" s="128">
        <v>593</v>
      </c>
      <c r="M890" s="115">
        <v>0</v>
      </c>
      <c r="N890" s="57">
        <v>11</v>
      </c>
      <c r="O890" s="115">
        <v>0</v>
      </c>
      <c r="P890" s="115">
        <v>0</v>
      </c>
    </row>
    <row r="891" spans="1:16" ht="15.75" x14ac:dyDescent="0.25">
      <c r="A891" s="115" t="s">
        <v>303</v>
      </c>
      <c r="B891" s="115" t="s">
        <v>66</v>
      </c>
      <c r="C891" s="115" t="s">
        <v>590</v>
      </c>
      <c r="D891" s="115" t="s">
        <v>591</v>
      </c>
      <c r="E891" s="115" t="s">
        <v>63</v>
      </c>
      <c r="F891" s="117" t="s">
        <v>583</v>
      </c>
      <c r="G891" s="115" t="s">
        <v>774</v>
      </c>
      <c r="H891" s="118" t="s">
        <v>546</v>
      </c>
      <c r="I891" s="62">
        <v>51600</v>
      </c>
      <c r="J891" s="55">
        <v>2020</v>
      </c>
      <c r="K891" s="128">
        <v>2020</v>
      </c>
      <c r="L891" s="128">
        <v>129</v>
      </c>
      <c r="M891" s="115">
        <v>0</v>
      </c>
      <c r="N891" s="57">
        <v>11</v>
      </c>
      <c r="O891" s="115">
        <v>0</v>
      </c>
      <c r="P891" s="115">
        <v>0</v>
      </c>
    </row>
    <row r="892" spans="1:16" ht="15.75" x14ac:dyDescent="0.25">
      <c r="A892" s="115" t="s">
        <v>303</v>
      </c>
      <c r="B892" s="115" t="s">
        <v>66</v>
      </c>
      <c r="C892" s="115" t="s">
        <v>590</v>
      </c>
      <c r="D892" s="115" t="s">
        <v>591</v>
      </c>
      <c r="E892" s="115" t="s">
        <v>59</v>
      </c>
      <c r="F892" s="117" t="s">
        <v>583</v>
      </c>
      <c r="G892" s="115" t="s">
        <v>774</v>
      </c>
      <c r="H892" s="118" t="s">
        <v>546</v>
      </c>
      <c r="I892" s="62">
        <v>14000</v>
      </c>
      <c r="J892" s="55">
        <v>2020</v>
      </c>
      <c r="K892" s="128">
        <v>2020</v>
      </c>
      <c r="L892" s="128">
        <v>35</v>
      </c>
      <c r="M892" s="115">
        <v>0</v>
      </c>
      <c r="N892" s="57">
        <v>11</v>
      </c>
      <c r="O892" s="115">
        <v>0</v>
      </c>
      <c r="P892" s="115">
        <v>0</v>
      </c>
    </row>
    <row r="893" spans="1:16" ht="15.75" x14ac:dyDescent="0.25">
      <c r="A893" s="115" t="s">
        <v>303</v>
      </c>
      <c r="B893" s="115" t="s">
        <v>66</v>
      </c>
      <c r="C893" s="115" t="s">
        <v>590</v>
      </c>
      <c r="D893" s="115" t="s">
        <v>591</v>
      </c>
      <c r="E893" s="115" t="s">
        <v>67</v>
      </c>
      <c r="F893" s="117" t="s">
        <v>583</v>
      </c>
      <c r="G893" s="115" t="s">
        <v>776</v>
      </c>
      <c r="H893" s="118" t="s">
        <v>546</v>
      </c>
      <c r="I893" s="62">
        <v>400</v>
      </c>
      <c r="J893" s="55">
        <v>2020</v>
      </c>
      <c r="K893" s="128">
        <v>2020</v>
      </c>
      <c r="L893" s="128">
        <v>1</v>
      </c>
      <c r="M893" s="115">
        <v>0</v>
      </c>
      <c r="N893" s="57">
        <v>11</v>
      </c>
      <c r="O893" s="115">
        <v>0</v>
      </c>
      <c r="P893" s="115">
        <v>0</v>
      </c>
    </row>
    <row r="894" spans="1:16" ht="15.75" x14ac:dyDescent="0.25">
      <c r="A894" s="115" t="s">
        <v>303</v>
      </c>
      <c r="B894" s="115" t="s">
        <v>66</v>
      </c>
      <c r="C894" s="115" t="s">
        <v>590</v>
      </c>
      <c r="D894" s="115" t="s">
        <v>673</v>
      </c>
      <c r="E894" s="115" t="s">
        <v>67</v>
      </c>
      <c r="F894" s="117" t="s">
        <v>775</v>
      </c>
      <c r="G894" s="115" t="s">
        <v>777</v>
      </c>
      <c r="H894" s="118" t="s">
        <v>546</v>
      </c>
      <c r="I894" s="62">
        <v>1600</v>
      </c>
      <c r="J894" s="55">
        <v>2020</v>
      </c>
      <c r="K894" s="128">
        <v>2020</v>
      </c>
      <c r="L894" s="106">
        <v>4</v>
      </c>
      <c r="M894" s="115">
        <v>0</v>
      </c>
      <c r="N894" s="57">
        <v>11</v>
      </c>
      <c r="O894" s="115">
        <v>0</v>
      </c>
      <c r="P894" s="115">
        <v>0</v>
      </c>
    </row>
    <row r="895" spans="1:16" ht="15.75" x14ac:dyDescent="0.25">
      <c r="A895" s="115" t="s">
        <v>303</v>
      </c>
      <c r="B895" s="115" t="s">
        <v>66</v>
      </c>
      <c r="C895" s="115" t="s">
        <v>590</v>
      </c>
      <c r="D895" s="115" t="s">
        <v>673</v>
      </c>
      <c r="E895" s="115" t="s">
        <v>67</v>
      </c>
      <c r="F895" s="117" t="s">
        <v>775</v>
      </c>
      <c r="G895" s="115" t="s">
        <v>778</v>
      </c>
      <c r="H895" s="118" t="s">
        <v>546</v>
      </c>
      <c r="I895" s="62">
        <v>44000</v>
      </c>
      <c r="J895" s="55">
        <v>2020</v>
      </c>
      <c r="K895" s="128">
        <v>2020</v>
      </c>
      <c r="L895" s="106">
        <v>110</v>
      </c>
      <c r="M895" s="115">
        <v>0</v>
      </c>
      <c r="N895" s="57">
        <v>11</v>
      </c>
      <c r="O895" s="115">
        <v>0</v>
      </c>
      <c r="P895" s="115">
        <v>0</v>
      </c>
    </row>
    <row r="896" spans="1:16" ht="15.75" x14ac:dyDescent="0.25">
      <c r="A896" s="115" t="s">
        <v>303</v>
      </c>
      <c r="B896" s="115" t="s">
        <v>57</v>
      </c>
      <c r="C896" s="115" t="s">
        <v>590</v>
      </c>
      <c r="D896" s="115" t="s">
        <v>673</v>
      </c>
      <c r="E896" s="115" t="s">
        <v>67</v>
      </c>
      <c r="F896" s="125" t="s">
        <v>597</v>
      </c>
      <c r="G896" s="115" t="s">
        <v>779</v>
      </c>
      <c r="H896" s="118" t="s">
        <v>546</v>
      </c>
      <c r="I896" s="62">
        <v>62940</v>
      </c>
      <c r="J896" s="55">
        <v>2020</v>
      </c>
      <c r="K896" s="128">
        <v>2020</v>
      </c>
      <c r="L896" s="106">
        <v>217</v>
      </c>
      <c r="M896" s="115">
        <v>0</v>
      </c>
      <c r="N896" s="57">
        <v>11</v>
      </c>
      <c r="O896" s="115">
        <v>0</v>
      </c>
      <c r="P896" s="115">
        <v>0</v>
      </c>
    </row>
    <row r="897" spans="1:16" ht="15.75" x14ac:dyDescent="0.25">
      <c r="A897" s="115" t="s">
        <v>303</v>
      </c>
      <c r="B897" s="115" t="s">
        <v>57</v>
      </c>
      <c r="C897" s="115" t="s">
        <v>590</v>
      </c>
      <c r="D897" s="115" t="s">
        <v>673</v>
      </c>
      <c r="E897" s="115" t="s">
        <v>73</v>
      </c>
      <c r="F897" s="125" t="s">
        <v>597</v>
      </c>
      <c r="G897" s="115" t="s">
        <v>779</v>
      </c>
      <c r="H897" s="118" t="s">
        <v>546</v>
      </c>
      <c r="I897" s="62">
        <v>34920</v>
      </c>
      <c r="J897" s="55">
        <v>2020</v>
      </c>
      <c r="K897" s="128">
        <v>2020</v>
      </c>
      <c r="L897" s="106">
        <v>120</v>
      </c>
      <c r="M897" s="115">
        <v>0</v>
      </c>
      <c r="N897" s="57">
        <v>11</v>
      </c>
      <c r="O897" s="115">
        <v>0</v>
      </c>
      <c r="P897" s="115">
        <v>0</v>
      </c>
    </row>
    <row r="898" spans="1:16" ht="15.75" x14ac:dyDescent="0.25">
      <c r="A898" s="115" t="s">
        <v>303</v>
      </c>
      <c r="B898" s="115" t="s">
        <v>57</v>
      </c>
      <c r="C898" s="115" t="s">
        <v>590</v>
      </c>
      <c r="D898" s="115" t="s">
        <v>673</v>
      </c>
      <c r="E898" s="115" t="s">
        <v>63</v>
      </c>
      <c r="F898" s="125" t="s">
        <v>597</v>
      </c>
      <c r="G898" s="115" t="s">
        <v>779</v>
      </c>
      <c r="H898" s="118" t="s">
        <v>546</v>
      </c>
      <c r="I898" s="62">
        <v>60180</v>
      </c>
      <c r="J898" s="55">
        <v>2020</v>
      </c>
      <c r="K898" s="128">
        <v>2020</v>
      </c>
      <c r="L898" s="106">
        <v>213</v>
      </c>
      <c r="M898" s="115">
        <v>0</v>
      </c>
      <c r="N898" s="57">
        <v>11</v>
      </c>
      <c r="O898" s="115">
        <v>0</v>
      </c>
      <c r="P898" s="115">
        <v>0</v>
      </c>
    </row>
    <row r="899" spans="1:16" ht="15.75" x14ac:dyDescent="0.25">
      <c r="A899" s="115" t="s">
        <v>303</v>
      </c>
      <c r="B899" s="130" t="s">
        <v>57</v>
      </c>
      <c r="C899" s="115" t="s">
        <v>590</v>
      </c>
      <c r="D899" s="115" t="s">
        <v>673</v>
      </c>
      <c r="E899" s="130" t="s">
        <v>59</v>
      </c>
      <c r="F899" s="125" t="s">
        <v>597</v>
      </c>
      <c r="G899" s="130" t="s">
        <v>779</v>
      </c>
      <c r="H899" s="118" t="s">
        <v>546</v>
      </c>
      <c r="I899" s="131">
        <v>18540</v>
      </c>
      <c r="J899" s="132">
        <v>2020</v>
      </c>
      <c r="K899" s="132">
        <v>2020</v>
      </c>
      <c r="L899" s="106">
        <v>69</v>
      </c>
      <c r="M899" s="115">
        <v>0</v>
      </c>
      <c r="N899" s="57">
        <v>11</v>
      </c>
      <c r="O899" s="115">
        <v>0</v>
      </c>
      <c r="P899" s="115">
        <v>0</v>
      </c>
    </row>
    <row r="900" spans="1:16" ht="15.75" x14ac:dyDescent="0.25">
      <c r="A900" s="115" t="s">
        <v>303</v>
      </c>
      <c r="B900" s="115" t="s">
        <v>57</v>
      </c>
      <c r="C900" s="115" t="s">
        <v>590</v>
      </c>
      <c r="D900" s="115" t="s">
        <v>673</v>
      </c>
      <c r="E900" s="115" t="s">
        <v>67</v>
      </c>
      <c r="F900" s="125" t="s">
        <v>597</v>
      </c>
      <c r="G900" s="115" t="s">
        <v>780</v>
      </c>
      <c r="H900" s="118" t="s">
        <v>546</v>
      </c>
      <c r="I900" s="62">
        <v>900</v>
      </c>
      <c r="J900" s="55">
        <v>2020</v>
      </c>
      <c r="K900" s="128">
        <v>2020</v>
      </c>
      <c r="L900" s="106">
        <v>3</v>
      </c>
      <c r="M900" s="115">
        <v>0</v>
      </c>
      <c r="N900" s="57">
        <v>11</v>
      </c>
      <c r="O900" s="115">
        <v>0</v>
      </c>
      <c r="P900" s="115">
        <v>0</v>
      </c>
    </row>
    <row r="901" spans="1:16" ht="15.75" x14ac:dyDescent="0.25">
      <c r="A901" s="115" t="s">
        <v>303</v>
      </c>
      <c r="B901" s="115" t="s">
        <v>57</v>
      </c>
      <c r="C901" s="115" t="s">
        <v>590</v>
      </c>
      <c r="D901" s="115" t="s">
        <v>673</v>
      </c>
      <c r="E901" s="115" t="s">
        <v>73</v>
      </c>
      <c r="F901" s="125" t="s">
        <v>597</v>
      </c>
      <c r="G901" s="115" t="s">
        <v>780</v>
      </c>
      <c r="H901" s="118" t="s">
        <v>546</v>
      </c>
      <c r="I901" s="62">
        <v>900</v>
      </c>
      <c r="J901" s="55">
        <v>2020</v>
      </c>
      <c r="K901" s="128">
        <v>2020</v>
      </c>
      <c r="L901" s="106">
        <v>3</v>
      </c>
      <c r="M901" s="115">
        <v>0</v>
      </c>
      <c r="N901" s="57">
        <v>11</v>
      </c>
      <c r="O901" s="115">
        <v>0</v>
      </c>
      <c r="P901" s="115">
        <v>0</v>
      </c>
    </row>
    <row r="902" spans="1:16" ht="15.75" x14ac:dyDescent="0.25">
      <c r="A902" s="115" t="s">
        <v>303</v>
      </c>
      <c r="B902" s="115" t="s">
        <v>57</v>
      </c>
      <c r="C902" s="115" t="s">
        <v>590</v>
      </c>
      <c r="D902" s="115" t="s">
        <v>673</v>
      </c>
      <c r="E902" s="115" t="s">
        <v>63</v>
      </c>
      <c r="F902" s="125" t="s">
        <v>597</v>
      </c>
      <c r="G902" s="115" t="s">
        <v>780</v>
      </c>
      <c r="H902" s="118" t="s">
        <v>546</v>
      </c>
      <c r="I902" s="62">
        <v>300</v>
      </c>
      <c r="J902" s="55">
        <v>2020</v>
      </c>
      <c r="K902" s="128">
        <v>2020</v>
      </c>
      <c r="L902" s="106">
        <v>1</v>
      </c>
      <c r="M902" s="115">
        <v>0</v>
      </c>
      <c r="N902" s="57">
        <v>11</v>
      </c>
      <c r="O902" s="115">
        <v>0</v>
      </c>
      <c r="P902" s="115">
        <v>0</v>
      </c>
    </row>
    <row r="903" spans="1:16" ht="15.75" x14ac:dyDescent="0.25">
      <c r="A903" s="115" t="s">
        <v>303</v>
      </c>
      <c r="B903" s="115" t="s">
        <v>700</v>
      </c>
      <c r="C903" s="115" t="s">
        <v>590</v>
      </c>
      <c r="D903" s="115" t="s">
        <v>701</v>
      </c>
      <c r="E903" s="115" t="s">
        <v>67</v>
      </c>
      <c r="F903" s="117" t="s">
        <v>702</v>
      </c>
      <c r="G903" s="115" t="s">
        <v>761</v>
      </c>
      <c r="H903" s="118" t="s">
        <v>546</v>
      </c>
      <c r="I903" s="126">
        <v>45290</v>
      </c>
      <c r="J903" s="128">
        <v>2020</v>
      </c>
      <c r="K903" s="128">
        <v>2020</v>
      </c>
      <c r="L903" s="106">
        <v>69</v>
      </c>
      <c r="M903" s="115">
        <v>0</v>
      </c>
      <c r="N903" s="57">
        <v>11</v>
      </c>
      <c r="O903" s="115">
        <v>0</v>
      </c>
      <c r="P903" s="115">
        <v>0</v>
      </c>
    </row>
    <row r="904" spans="1:16" ht="15.75" x14ac:dyDescent="0.25">
      <c r="A904" s="115" t="s">
        <v>303</v>
      </c>
      <c r="B904" s="115" t="s">
        <v>700</v>
      </c>
      <c r="C904" s="115" t="s">
        <v>590</v>
      </c>
      <c r="D904" s="115" t="s">
        <v>701</v>
      </c>
      <c r="E904" s="115" t="s">
        <v>67</v>
      </c>
      <c r="F904" s="117" t="s">
        <v>706</v>
      </c>
      <c r="G904" s="115" t="s">
        <v>762</v>
      </c>
      <c r="H904" s="118" t="s">
        <v>708</v>
      </c>
      <c r="I904" s="126">
        <v>6200</v>
      </c>
      <c r="J904" s="128">
        <v>2020</v>
      </c>
      <c r="K904" s="128">
        <v>2020</v>
      </c>
      <c r="L904" s="106">
        <v>9</v>
      </c>
      <c r="M904" s="115">
        <v>0</v>
      </c>
      <c r="N904" s="57">
        <v>11</v>
      </c>
      <c r="O904" s="115">
        <v>0</v>
      </c>
      <c r="P904" s="115">
        <v>0</v>
      </c>
    </row>
    <row r="905" spans="1:16" ht="15.75" x14ac:dyDescent="0.25">
      <c r="A905" s="115" t="s">
        <v>303</v>
      </c>
      <c r="B905" s="115" t="s">
        <v>700</v>
      </c>
      <c r="C905" s="115" t="s">
        <v>590</v>
      </c>
      <c r="D905" s="115" t="s">
        <v>701</v>
      </c>
      <c r="E905" s="115" t="s">
        <v>67</v>
      </c>
      <c r="F905" s="117" t="s">
        <v>702</v>
      </c>
      <c r="G905" s="115" t="s">
        <v>781</v>
      </c>
      <c r="H905" s="118" t="s">
        <v>546</v>
      </c>
      <c r="I905" s="126">
        <v>25290</v>
      </c>
      <c r="J905" s="128">
        <v>2020</v>
      </c>
      <c r="K905" s="128">
        <v>2020</v>
      </c>
      <c r="L905" s="106">
        <v>191</v>
      </c>
      <c r="M905" s="115">
        <v>0</v>
      </c>
      <c r="N905" s="57">
        <v>11</v>
      </c>
      <c r="O905" s="115">
        <v>0</v>
      </c>
      <c r="P905" s="115">
        <v>0</v>
      </c>
    </row>
    <row r="906" spans="1:16" ht="15.75" x14ac:dyDescent="0.25">
      <c r="A906" s="115" t="s">
        <v>303</v>
      </c>
      <c r="B906" s="115" t="s">
        <v>700</v>
      </c>
      <c r="C906" s="115" t="s">
        <v>590</v>
      </c>
      <c r="D906" s="115" t="s">
        <v>701</v>
      </c>
      <c r="E906" s="115" t="s">
        <v>67</v>
      </c>
      <c r="F906" s="117" t="s">
        <v>702</v>
      </c>
      <c r="G906" s="115" t="s">
        <v>782</v>
      </c>
      <c r="H906" s="118" t="s">
        <v>546</v>
      </c>
      <c r="I906" s="126">
        <v>140</v>
      </c>
      <c r="J906" s="128">
        <v>2020</v>
      </c>
      <c r="K906" s="128">
        <v>2020</v>
      </c>
      <c r="L906" s="106">
        <v>1</v>
      </c>
      <c r="M906" s="115">
        <v>0</v>
      </c>
      <c r="N906" s="57">
        <v>11</v>
      </c>
      <c r="O906" s="115">
        <v>0</v>
      </c>
      <c r="P906" s="115">
        <v>0</v>
      </c>
    </row>
    <row r="907" spans="1:16" ht="15.75" x14ac:dyDescent="0.25">
      <c r="A907" s="115" t="s">
        <v>303</v>
      </c>
      <c r="B907" s="115" t="s">
        <v>700</v>
      </c>
      <c r="C907" s="115" t="s">
        <v>590</v>
      </c>
      <c r="D907" s="115" t="s">
        <v>701</v>
      </c>
      <c r="E907" s="115" t="s">
        <v>67</v>
      </c>
      <c r="F907" s="117" t="s">
        <v>706</v>
      </c>
      <c r="G907" s="115" t="s">
        <v>783</v>
      </c>
      <c r="H907" s="118" t="s">
        <v>708</v>
      </c>
      <c r="I907" s="126">
        <v>5700</v>
      </c>
      <c r="J907" s="128">
        <v>2020</v>
      </c>
      <c r="K907" s="128">
        <v>2020</v>
      </c>
      <c r="L907" s="106">
        <v>10</v>
      </c>
      <c r="M907" s="115">
        <v>0</v>
      </c>
      <c r="N907" s="57">
        <v>11</v>
      </c>
      <c r="O907" s="115">
        <v>0</v>
      </c>
      <c r="P907" s="115">
        <v>0</v>
      </c>
    </row>
    <row r="908" spans="1:16" ht="15.75" x14ac:dyDescent="0.25">
      <c r="A908" s="115" t="s">
        <v>303</v>
      </c>
      <c r="B908" s="115" t="s">
        <v>700</v>
      </c>
      <c r="C908" s="115" t="s">
        <v>590</v>
      </c>
      <c r="D908" s="115" t="s">
        <v>701</v>
      </c>
      <c r="E908" s="115" t="s">
        <v>67</v>
      </c>
      <c r="F908" s="125" t="s">
        <v>734</v>
      </c>
      <c r="G908" s="115" t="s">
        <v>784</v>
      </c>
      <c r="H908" s="118" t="s">
        <v>611</v>
      </c>
      <c r="I908" s="126">
        <v>1120</v>
      </c>
      <c r="J908" s="128">
        <v>2020</v>
      </c>
      <c r="K908" s="128">
        <v>2019</v>
      </c>
      <c r="L908" s="106">
        <v>12</v>
      </c>
      <c r="M908" s="115">
        <v>0</v>
      </c>
      <c r="N908" s="57">
        <v>11</v>
      </c>
      <c r="O908" s="115">
        <v>0</v>
      </c>
      <c r="P908" s="115">
        <v>0</v>
      </c>
    </row>
    <row r="909" spans="1:16" ht="15.75" x14ac:dyDescent="0.25">
      <c r="A909" s="115" t="s">
        <v>303</v>
      </c>
      <c r="B909" s="115" t="s">
        <v>700</v>
      </c>
      <c r="C909" s="115" t="s">
        <v>590</v>
      </c>
      <c r="D909" s="115" t="s">
        <v>701</v>
      </c>
      <c r="E909" s="115" t="s">
        <v>67</v>
      </c>
      <c r="F909" s="117" t="s">
        <v>706</v>
      </c>
      <c r="G909" s="115" t="s">
        <v>785</v>
      </c>
      <c r="H909" s="118" t="s">
        <v>737</v>
      </c>
      <c r="I909" s="126">
        <v>2980</v>
      </c>
      <c r="J909" s="128">
        <v>2020</v>
      </c>
      <c r="K909" s="128">
        <v>2020</v>
      </c>
      <c r="L909" s="106">
        <v>68</v>
      </c>
      <c r="M909" s="115">
        <v>0</v>
      </c>
      <c r="N909" s="57">
        <v>11</v>
      </c>
      <c r="O909" s="115">
        <v>0</v>
      </c>
      <c r="P909" s="115">
        <v>0</v>
      </c>
    </row>
    <row r="910" spans="1:16" ht="15.75" x14ac:dyDescent="0.25">
      <c r="A910" s="115" t="s">
        <v>303</v>
      </c>
      <c r="B910" s="115" t="s">
        <v>87</v>
      </c>
      <c r="C910" s="115" t="s">
        <v>590</v>
      </c>
      <c r="D910" s="115" t="s">
        <v>696</v>
      </c>
      <c r="E910" s="115" t="s">
        <v>67</v>
      </c>
      <c r="F910" s="117" t="s">
        <v>661</v>
      </c>
      <c r="G910" s="115" t="s">
        <v>786</v>
      </c>
      <c r="H910" s="118" t="s">
        <v>546</v>
      </c>
      <c r="I910" s="126">
        <v>2488</v>
      </c>
      <c r="J910" s="128">
        <v>2020</v>
      </c>
      <c r="K910" s="128">
        <v>2020</v>
      </c>
      <c r="L910" s="106">
        <v>4</v>
      </c>
      <c r="M910" s="115">
        <v>0</v>
      </c>
      <c r="N910" s="57">
        <v>11</v>
      </c>
      <c r="O910" s="115">
        <v>0</v>
      </c>
      <c r="P910" s="115">
        <v>0</v>
      </c>
    </row>
    <row r="911" spans="1:16" ht="15.75" x14ac:dyDescent="0.25">
      <c r="A911" s="115" t="s">
        <v>303</v>
      </c>
      <c r="B911" s="115" t="s">
        <v>695</v>
      </c>
      <c r="C911" s="115" t="s">
        <v>590</v>
      </c>
      <c r="D911" s="115" t="s">
        <v>696</v>
      </c>
      <c r="E911" s="115" t="s">
        <v>67</v>
      </c>
      <c r="F911" s="125" t="s">
        <v>697</v>
      </c>
      <c r="G911" s="115" t="s">
        <v>787</v>
      </c>
      <c r="H911" s="118" t="s">
        <v>546</v>
      </c>
      <c r="I911" s="126">
        <v>1244</v>
      </c>
      <c r="J911" s="128">
        <v>2020</v>
      </c>
      <c r="K911" s="128">
        <v>2020</v>
      </c>
      <c r="L911" s="106">
        <v>2</v>
      </c>
      <c r="M911" s="115">
        <v>0</v>
      </c>
      <c r="N911" s="57">
        <v>11</v>
      </c>
      <c r="O911" s="115">
        <v>0</v>
      </c>
      <c r="P911" s="115">
        <v>0</v>
      </c>
    </row>
    <row r="912" spans="1:16" ht="15.75" x14ac:dyDescent="0.25">
      <c r="A912" s="115" t="s">
        <v>303</v>
      </c>
      <c r="B912" s="115" t="s">
        <v>489</v>
      </c>
      <c r="C912" s="115" t="s">
        <v>58</v>
      </c>
      <c r="D912" s="115">
        <v>0</v>
      </c>
      <c r="E912" s="115" t="s">
        <v>62</v>
      </c>
      <c r="F912" s="117" t="s">
        <v>62</v>
      </c>
      <c r="G912" s="115" t="s">
        <v>788</v>
      </c>
      <c r="H912" s="118" t="s">
        <v>561</v>
      </c>
      <c r="I912" s="62">
        <v>12400</v>
      </c>
      <c r="J912" s="55">
        <v>2020</v>
      </c>
      <c r="K912" s="128">
        <v>2020</v>
      </c>
      <c r="L912" s="106">
        <v>21</v>
      </c>
      <c r="M912" s="115">
        <v>0</v>
      </c>
      <c r="N912" s="57">
        <v>11</v>
      </c>
      <c r="O912" s="115">
        <v>0</v>
      </c>
      <c r="P912" s="115">
        <v>0</v>
      </c>
    </row>
    <row r="913" spans="1:16" ht="15.75" x14ac:dyDescent="0.25">
      <c r="A913" s="115" t="s">
        <v>330</v>
      </c>
      <c r="B913" s="115" t="s">
        <v>87</v>
      </c>
      <c r="C913" s="115" t="s">
        <v>58</v>
      </c>
      <c r="D913" s="115">
        <v>0</v>
      </c>
      <c r="E913" s="115" t="s">
        <v>67</v>
      </c>
      <c r="F913" s="117" t="s">
        <v>661</v>
      </c>
      <c r="G913" s="115" t="s">
        <v>789</v>
      </c>
      <c r="H913" s="118" t="s">
        <v>546</v>
      </c>
      <c r="I913" s="126">
        <v>3732</v>
      </c>
      <c r="J913" s="128">
        <v>2020</v>
      </c>
      <c r="K913" s="128">
        <v>2020</v>
      </c>
      <c r="L913" s="106">
        <v>6</v>
      </c>
      <c r="M913" s="115">
        <v>0</v>
      </c>
      <c r="N913" s="57">
        <v>12</v>
      </c>
      <c r="O913" s="115">
        <v>0</v>
      </c>
      <c r="P913" s="115">
        <v>0</v>
      </c>
    </row>
    <row r="914" spans="1:16" ht="15.75" x14ac:dyDescent="0.25">
      <c r="A914" s="115" t="s">
        <v>330</v>
      </c>
      <c r="B914" s="115" t="s">
        <v>57</v>
      </c>
      <c r="C914" s="115" t="s">
        <v>590</v>
      </c>
      <c r="D914" s="115" t="s">
        <v>607</v>
      </c>
      <c r="E914" s="115" t="s">
        <v>67</v>
      </c>
      <c r="F914" s="125" t="s">
        <v>597</v>
      </c>
      <c r="G914" s="115" t="s">
        <v>790</v>
      </c>
      <c r="H914" s="118" t="s">
        <v>546</v>
      </c>
      <c r="I914" s="126">
        <v>18000</v>
      </c>
      <c r="J914" s="128">
        <v>2020</v>
      </c>
      <c r="K914" s="128">
        <v>2020</v>
      </c>
      <c r="L914" s="106">
        <v>60</v>
      </c>
      <c r="M914" s="115">
        <v>0</v>
      </c>
      <c r="N914" s="57">
        <v>12</v>
      </c>
      <c r="O914" s="115">
        <v>0</v>
      </c>
      <c r="P914" s="115">
        <v>0</v>
      </c>
    </row>
    <row r="915" spans="1:16" ht="15.75" x14ac:dyDescent="0.25">
      <c r="A915" s="115" t="s">
        <v>330</v>
      </c>
      <c r="B915" s="115" t="s">
        <v>57</v>
      </c>
      <c r="C915" s="115" t="s">
        <v>590</v>
      </c>
      <c r="D915" s="115" t="s">
        <v>607</v>
      </c>
      <c r="E915" s="115" t="s">
        <v>67</v>
      </c>
      <c r="F915" s="125" t="s">
        <v>734</v>
      </c>
      <c r="G915" s="115" t="s">
        <v>791</v>
      </c>
      <c r="H915" s="118" t="s">
        <v>611</v>
      </c>
      <c r="I915" s="126">
        <v>5100</v>
      </c>
      <c r="J915" s="128">
        <v>2020</v>
      </c>
      <c r="K915" s="128">
        <v>2019</v>
      </c>
      <c r="L915" s="106">
        <v>17</v>
      </c>
      <c r="M915" s="115">
        <v>0</v>
      </c>
      <c r="N915" s="57">
        <v>12</v>
      </c>
      <c r="O915" s="115">
        <v>0</v>
      </c>
      <c r="P915" s="115">
        <v>0</v>
      </c>
    </row>
    <row r="916" spans="1:16" ht="15.75" x14ac:dyDescent="0.25">
      <c r="A916" s="115" t="s">
        <v>330</v>
      </c>
      <c r="B916" s="115" t="s">
        <v>57</v>
      </c>
      <c r="C916" s="115" t="s">
        <v>590</v>
      </c>
      <c r="D916" s="115" t="s">
        <v>607</v>
      </c>
      <c r="E916" s="115" t="s">
        <v>67</v>
      </c>
      <c r="F916" s="125" t="s">
        <v>612</v>
      </c>
      <c r="G916" s="115" t="s">
        <v>792</v>
      </c>
      <c r="H916" s="118" t="s">
        <v>614</v>
      </c>
      <c r="I916" s="126">
        <v>18000</v>
      </c>
      <c r="J916" s="128">
        <v>2020</v>
      </c>
      <c r="K916" s="128">
        <v>2020</v>
      </c>
      <c r="L916" s="106">
        <v>60</v>
      </c>
      <c r="M916" s="115">
        <v>0</v>
      </c>
      <c r="N916" s="57">
        <v>12</v>
      </c>
      <c r="O916" s="115">
        <v>0</v>
      </c>
      <c r="P916" s="115">
        <v>0</v>
      </c>
    </row>
    <row r="917" spans="1:16" ht="15.75" x14ac:dyDescent="0.25">
      <c r="A917" s="115" t="s">
        <v>330</v>
      </c>
      <c r="B917" s="115" t="s">
        <v>197</v>
      </c>
      <c r="C917" s="115" t="s">
        <v>549</v>
      </c>
      <c r="D917" s="115" t="s">
        <v>591</v>
      </c>
      <c r="E917" s="115" t="s">
        <v>73</v>
      </c>
      <c r="F917" s="117" t="s">
        <v>465</v>
      </c>
      <c r="G917" s="115" t="s">
        <v>793</v>
      </c>
      <c r="H917" s="118" t="s">
        <v>546</v>
      </c>
      <c r="I917" s="62">
        <v>800</v>
      </c>
      <c r="J917" s="55">
        <v>2020</v>
      </c>
      <c r="K917" s="128">
        <v>2019</v>
      </c>
      <c r="L917" s="128">
        <v>2</v>
      </c>
      <c r="M917" s="115">
        <v>0</v>
      </c>
      <c r="N917" s="57">
        <v>12</v>
      </c>
      <c r="O917" s="115">
        <v>0</v>
      </c>
      <c r="P917" s="115">
        <v>0</v>
      </c>
    </row>
    <row r="918" spans="1:16" ht="15.75" x14ac:dyDescent="0.25">
      <c r="A918" s="115" t="s">
        <v>330</v>
      </c>
      <c r="B918" s="115" t="s">
        <v>197</v>
      </c>
      <c r="C918" s="115" t="s">
        <v>549</v>
      </c>
      <c r="D918" s="115" t="s">
        <v>591</v>
      </c>
      <c r="E918" s="115" t="s">
        <v>67</v>
      </c>
      <c r="F918" s="117" t="s">
        <v>465</v>
      </c>
      <c r="G918" s="115" t="s">
        <v>793</v>
      </c>
      <c r="H918" s="118" t="s">
        <v>546</v>
      </c>
      <c r="I918" s="62">
        <v>400</v>
      </c>
      <c r="J918" s="55">
        <v>2020</v>
      </c>
      <c r="K918" s="128">
        <v>2019</v>
      </c>
      <c r="L918" s="128">
        <v>1</v>
      </c>
      <c r="M918" s="115">
        <v>0</v>
      </c>
      <c r="N918" s="57">
        <v>12</v>
      </c>
      <c r="O918" s="115">
        <v>0</v>
      </c>
      <c r="P918" s="115">
        <v>0</v>
      </c>
    </row>
    <row r="919" spans="1:16" ht="15.75" x14ac:dyDescent="0.25">
      <c r="A919" s="115" t="s">
        <v>330</v>
      </c>
      <c r="B919" s="115" t="s">
        <v>197</v>
      </c>
      <c r="C919" s="115" t="s">
        <v>590</v>
      </c>
      <c r="D919" s="115" t="s">
        <v>591</v>
      </c>
      <c r="E919" s="115" t="s">
        <v>67</v>
      </c>
      <c r="F919" s="117" t="s">
        <v>465</v>
      </c>
      <c r="G919" s="115" t="s">
        <v>794</v>
      </c>
      <c r="H919" s="118" t="s">
        <v>546</v>
      </c>
      <c r="I919" s="62">
        <v>4000</v>
      </c>
      <c r="J919" s="55">
        <v>2020</v>
      </c>
      <c r="K919" s="128">
        <v>2019</v>
      </c>
      <c r="L919" s="128">
        <v>10</v>
      </c>
      <c r="M919" s="115">
        <v>0</v>
      </c>
      <c r="N919" s="57">
        <v>12</v>
      </c>
      <c r="O919" s="115">
        <v>0</v>
      </c>
      <c r="P919" s="115">
        <v>0</v>
      </c>
    </row>
    <row r="920" spans="1:16" ht="15.75" x14ac:dyDescent="0.25">
      <c r="A920" s="115" t="s">
        <v>330</v>
      </c>
      <c r="B920" s="115" t="s">
        <v>197</v>
      </c>
      <c r="C920" s="115" t="s">
        <v>590</v>
      </c>
      <c r="D920" s="115" t="s">
        <v>591</v>
      </c>
      <c r="E920" s="115" t="s">
        <v>59</v>
      </c>
      <c r="F920" s="117" t="s">
        <v>465</v>
      </c>
      <c r="G920" s="115" t="s">
        <v>794</v>
      </c>
      <c r="H920" s="118" t="s">
        <v>546</v>
      </c>
      <c r="I920" s="62">
        <v>400</v>
      </c>
      <c r="J920" s="55">
        <v>2020</v>
      </c>
      <c r="K920" s="128">
        <v>2019</v>
      </c>
      <c r="L920" s="128">
        <v>1</v>
      </c>
      <c r="M920" s="115">
        <v>0</v>
      </c>
      <c r="N920" s="57">
        <v>12</v>
      </c>
      <c r="O920" s="115">
        <v>0</v>
      </c>
      <c r="P920" s="115">
        <v>0</v>
      </c>
    </row>
    <row r="921" spans="1:16" ht="15.75" x14ac:dyDescent="0.25">
      <c r="A921" s="115" t="s">
        <v>330</v>
      </c>
      <c r="B921" s="115" t="s">
        <v>197</v>
      </c>
      <c r="C921" s="115" t="s">
        <v>590</v>
      </c>
      <c r="D921" s="115" t="s">
        <v>591</v>
      </c>
      <c r="E921" s="115" t="s">
        <v>73</v>
      </c>
      <c r="F921" s="117" t="s">
        <v>465</v>
      </c>
      <c r="G921" s="115" t="s">
        <v>794</v>
      </c>
      <c r="H921" s="118" t="s">
        <v>546</v>
      </c>
      <c r="I921" s="62">
        <v>800</v>
      </c>
      <c r="J921" s="55">
        <v>2020</v>
      </c>
      <c r="K921" s="128">
        <v>2019</v>
      </c>
      <c r="L921" s="128">
        <v>2</v>
      </c>
      <c r="M921" s="115">
        <v>0</v>
      </c>
      <c r="N921" s="57">
        <v>12</v>
      </c>
      <c r="O921" s="115">
        <v>0</v>
      </c>
      <c r="P921" s="115">
        <v>0</v>
      </c>
    </row>
    <row r="922" spans="1:16" ht="15.75" x14ac:dyDescent="0.25">
      <c r="A922" s="115" t="s">
        <v>330</v>
      </c>
      <c r="B922" s="115" t="s">
        <v>126</v>
      </c>
      <c r="C922" s="115" t="s">
        <v>549</v>
      </c>
      <c r="D922" s="115" t="s">
        <v>591</v>
      </c>
      <c r="E922" s="115" t="s">
        <v>73</v>
      </c>
      <c r="F922" s="125" t="s">
        <v>647</v>
      </c>
      <c r="G922" s="115" t="s">
        <v>795</v>
      </c>
      <c r="H922" s="118" t="s">
        <v>546</v>
      </c>
      <c r="I922" s="62">
        <v>400</v>
      </c>
      <c r="J922" s="55">
        <v>2020</v>
      </c>
      <c r="K922" s="128">
        <v>2020</v>
      </c>
      <c r="L922" s="128">
        <v>2</v>
      </c>
      <c r="M922" s="115">
        <v>0</v>
      </c>
      <c r="N922" s="57">
        <v>12</v>
      </c>
      <c r="O922" s="115">
        <v>0</v>
      </c>
      <c r="P922" s="115">
        <v>0</v>
      </c>
    </row>
    <row r="923" spans="1:16" ht="15.75" x14ac:dyDescent="0.25">
      <c r="A923" s="115" t="s">
        <v>330</v>
      </c>
      <c r="B923" s="115" t="s">
        <v>126</v>
      </c>
      <c r="C923" s="115" t="s">
        <v>549</v>
      </c>
      <c r="D923" s="115" t="s">
        <v>591</v>
      </c>
      <c r="E923" s="115" t="s">
        <v>59</v>
      </c>
      <c r="F923" s="125" t="s">
        <v>647</v>
      </c>
      <c r="G923" s="115" t="s">
        <v>795</v>
      </c>
      <c r="H923" s="118" t="s">
        <v>546</v>
      </c>
      <c r="I923" s="62">
        <v>600</v>
      </c>
      <c r="J923" s="55">
        <v>2020</v>
      </c>
      <c r="K923" s="128">
        <v>2020</v>
      </c>
      <c r="L923" s="128">
        <v>3</v>
      </c>
      <c r="M923" s="115">
        <v>0</v>
      </c>
      <c r="N923" s="57">
        <v>12</v>
      </c>
      <c r="O923" s="115">
        <v>0</v>
      </c>
      <c r="P923" s="115">
        <v>0</v>
      </c>
    </row>
    <row r="924" spans="1:16" ht="15.75" x14ac:dyDescent="0.25">
      <c r="A924" s="115" t="s">
        <v>330</v>
      </c>
      <c r="B924" s="115" t="s">
        <v>126</v>
      </c>
      <c r="C924" s="115" t="s">
        <v>549</v>
      </c>
      <c r="D924" s="115" t="s">
        <v>591</v>
      </c>
      <c r="E924" s="115" t="s">
        <v>63</v>
      </c>
      <c r="F924" s="125" t="s">
        <v>647</v>
      </c>
      <c r="G924" s="115" t="s">
        <v>795</v>
      </c>
      <c r="H924" s="118" t="s">
        <v>546</v>
      </c>
      <c r="I924" s="62">
        <v>200</v>
      </c>
      <c r="J924" s="55">
        <v>2020</v>
      </c>
      <c r="K924" s="128">
        <v>2020</v>
      </c>
      <c r="L924" s="128">
        <v>1</v>
      </c>
      <c r="M924" s="115">
        <v>0</v>
      </c>
      <c r="N924" s="57">
        <v>12</v>
      </c>
      <c r="O924" s="115">
        <v>0</v>
      </c>
      <c r="P924" s="115">
        <v>0</v>
      </c>
    </row>
    <row r="925" spans="1:16" ht="15.75" x14ac:dyDescent="0.25">
      <c r="A925" s="115" t="s">
        <v>330</v>
      </c>
      <c r="B925" s="115" t="s">
        <v>126</v>
      </c>
      <c r="C925" s="115" t="s">
        <v>590</v>
      </c>
      <c r="D925" s="115" t="s">
        <v>591</v>
      </c>
      <c r="E925" s="115" t="s">
        <v>63</v>
      </c>
      <c r="F925" s="125" t="s">
        <v>647</v>
      </c>
      <c r="G925" s="115" t="s">
        <v>796</v>
      </c>
      <c r="H925" s="118" t="s">
        <v>546</v>
      </c>
      <c r="I925" s="62">
        <v>200</v>
      </c>
      <c r="J925" s="55">
        <v>2020</v>
      </c>
      <c r="K925" s="128">
        <v>2020</v>
      </c>
      <c r="L925" s="128">
        <v>1</v>
      </c>
      <c r="M925" s="115">
        <v>0</v>
      </c>
      <c r="N925" s="57">
        <v>12</v>
      </c>
      <c r="O925" s="115">
        <v>0</v>
      </c>
      <c r="P925" s="115">
        <v>0</v>
      </c>
    </row>
    <row r="926" spans="1:16" ht="15.75" x14ac:dyDescent="0.25">
      <c r="A926" s="115" t="s">
        <v>330</v>
      </c>
      <c r="B926" s="115" t="s">
        <v>126</v>
      </c>
      <c r="C926" s="115" t="s">
        <v>590</v>
      </c>
      <c r="D926" s="115" t="s">
        <v>591</v>
      </c>
      <c r="E926" s="115" t="s">
        <v>67</v>
      </c>
      <c r="F926" s="125" t="s">
        <v>647</v>
      </c>
      <c r="G926" s="115" t="s">
        <v>796</v>
      </c>
      <c r="H926" s="118" t="s">
        <v>546</v>
      </c>
      <c r="I926" s="62">
        <v>2400</v>
      </c>
      <c r="J926" s="55">
        <v>2020</v>
      </c>
      <c r="K926" s="128">
        <v>2020</v>
      </c>
      <c r="L926" s="128">
        <v>12</v>
      </c>
      <c r="M926" s="115">
        <v>0</v>
      </c>
      <c r="N926" s="57">
        <v>12</v>
      </c>
      <c r="O926" s="115">
        <v>0</v>
      </c>
      <c r="P926" s="115">
        <v>0</v>
      </c>
    </row>
    <row r="927" spans="1:16" ht="15.75" x14ac:dyDescent="0.25">
      <c r="A927" s="115" t="s">
        <v>330</v>
      </c>
      <c r="B927" s="115" t="s">
        <v>126</v>
      </c>
      <c r="C927" s="115" t="s">
        <v>590</v>
      </c>
      <c r="D927" s="115" t="s">
        <v>591</v>
      </c>
      <c r="E927" s="115" t="s">
        <v>73</v>
      </c>
      <c r="F927" s="125" t="s">
        <v>647</v>
      </c>
      <c r="G927" s="115" t="s">
        <v>796</v>
      </c>
      <c r="H927" s="118" t="s">
        <v>546</v>
      </c>
      <c r="I927" s="62">
        <v>1400</v>
      </c>
      <c r="J927" s="55">
        <v>2020</v>
      </c>
      <c r="K927" s="128">
        <v>2020</v>
      </c>
      <c r="L927" s="128">
        <v>7</v>
      </c>
      <c r="M927" s="115">
        <v>0</v>
      </c>
      <c r="N927" s="57">
        <v>12</v>
      </c>
      <c r="O927" s="115">
        <v>0</v>
      </c>
      <c r="P927" s="115">
        <v>0</v>
      </c>
    </row>
    <row r="928" spans="1:16" ht="15.75" x14ac:dyDescent="0.25">
      <c r="A928" s="115" t="s">
        <v>330</v>
      </c>
      <c r="B928" s="115" t="s">
        <v>66</v>
      </c>
      <c r="C928" s="115" t="s">
        <v>549</v>
      </c>
      <c r="D928" s="115" t="s">
        <v>591</v>
      </c>
      <c r="E928" s="115" t="s">
        <v>67</v>
      </c>
      <c r="F928" s="117" t="s">
        <v>775</v>
      </c>
      <c r="G928" s="115" t="s">
        <v>797</v>
      </c>
      <c r="H928" s="118" t="s">
        <v>546</v>
      </c>
      <c r="I928" s="62">
        <v>19100</v>
      </c>
      <c r="J928" s="55">
        <v>2020</v>
      </c>
      <c r="K928" s="128">
        <v>2020</v>
      </c>
      <c r="L928" s="128">
        <v>48</v>
      </c>
      <c r="M928" s="115">
        <v>0</v>
      </c>
      <c r="N928" s="57">
        <v>12</v>
      </c>
      <c r="O928" s="115">
        <v>0</v>
      </c>
      <c r="P928" s="115">
        <v>0</v>
      </c>
    </row>
    <row r="929" spans="1:16" ht="15.75" x14ac:dyDescent="0.25">
      <c r="A929" s="115" t="s">
        <v>330</v>
      </c>
      <c r="B929" s="115" t="s">
        <v>66</v>
      </c>
      <c r="C929" s="115" t="s">
        <v>549</v>
      </c>
      <c r="D929" s="115" t="s">
        <v>591</v>
      </c>
      <c r="E929" s="115" t="s">
        <v>73</v>
      </c>
      <c r="F929" s="117" t="s">
        <v>775</v>
      </c>
      <c r="G929" s="115" t="s">
        <v>797</v>
      </c>
      <c r="H929" s="118" t="s">
        <v>546</v>
      </c>
      <c r="I929" s="62">
        <v>22300</v>
      </c>
      <c r="J929" s="55">
        <v>2020</v>
      </c>
      <c r="K929" s="128">
        <v>2020</v>
      </c>
      <c r="L929" s="128">
        <v>56</v>
      </c>
      <c r="M929" s="115">
        <v>0</v>
      </c>
      <c r="N929" s="57">
        <v>12</v>
      </c>
      <c r="O929" s="115">
        <v>0</v>
      </c>
      <c r="P929" s="115">
        <v>0</v>
      </c>
    </row>
    <row r="930" spans="1:16" ht="15.75" x14ac:dyDescent="0.25">
      <c r="A930" s="115" t="s">
        <v>330</v>
      </c>
      <c r="B930" s="115" t="s">
        <v>66</v>
      </c>
      <c r="C930" s="115" t="s">
        <v>549</v>
      </c>
      <c r="D930" s="115" t="s">
        <v>591</v>
      </c>
      <c r="E930" s="115" t="s">
        <v>63</v>
      </c>
      <c r="F930" s="117" t="s">
        <v>775</v>
      </c>
      <c r="G930" s="115" t="s">
        <v>797</v>
      </c>
      <c r="H930" s="118" t="s">
        <v>546</v>
      </c>
      <c r="I930" s="62">
        <v>39400</v>
      </c>
      <c r="J930" s="55">
        <v>2020</v>
      </c>
      <c r="K930" s="128">
        <v>2020</v>
      </c>
      <c r="L930" s="128">
        <v>99</v>
      </c>
      <c r="M930" s="115">
        <v>0</v>
      </c>
      <c r="N930" s="57">
        <v>12</v>
      </c>
      <c r="O930" s="115">
        <v>0</v>
      </c>
      <c r="P930" s="115">
        <v>0</v>
      </c>
    </row>
    <row r="931" spans="1:16" ht="15.75" x14ac:dyDescent="0.25">
      <c r="A931" s="115" t="s">
        <v>330</v>
      </c>
      <c r="B931" s="115" t="s">
        <v>66</v>
      </c>
      <c r="C931" s="115" t="s">
        <v>549</v>
      </c>
      <c r="D931" s="115" t="s">
        <v>591</v>
      </c>
      <c r="E931" s="115" t="s">
        <v>59</v>
      </c>
      <c r="F931" s="117" t="s">
        <v>775</v>
      </c>
      <c r="G931" s="115" t="s">
        <v>797</v>
      </c>
      <c r="H931" s="118" t="s">
        <v>546</v>
      </c>
      <c r="I931" s="62">
        <v>10800</v>
      </c>
      <c r="J931" s="55">
        <v>2020</v>
      </c>
      <c r="K931" s="128">
        <v>2020</v>
      </c>
      <c r="L931" s="128">
        <v>27</v>
      </c>
      <c r="M931" s="115">
        <v>0</v>
      </c>
      <c r="N931" s="57">
        <v>12</v>
      </c>
      <c r="O931" s="115">
        <v>0</v>
      </c>
      <c r="P931" s="115">
        <v>0</v>
      </c>
    </row>
    <row r="932" spans="1:16" ht="15.75" x14ac:dyDescent="0.25">
      <c r="A932" s="115" t="s">
        <v>330</v>
      </c>
      <c r="B932" s="115" t="s">
        <v>66</v>
      </c>
      <c r="C932" s="115" t="s">
        <v>549</v>
      </c>
      <c r="D932" s="115" t="s">
        <v>591</v>
      </c>
      <c r="E932" s="115" t="s">
        <v>63</v>
      </c>
      <c r="F932" s="117" t="s">
        <v>775</v>
      </c>
      <c r="G932" s="115" t="s">
        <v>798</v>
      </c>
      <c r="H932" s="118" t="s">
        <v>546</v>
      </c>
      <c r="I932" s="62">
        <v>400</v>
      </c>
      <c r="J932" s="55">
        <v>2020</v>
      </c>
      <c r="K932" s="128">
        <v>2020</v>
      </c>
      <c r="L932" s="128">
        <v>1</v>
      </c>
      <c r="M932" s="115">
        <v>0</v>
      </c>
      <c r="N932" s="57">
        <v>12</v>
      </c>
      <c r="O932" s="115">
        <v>0</v>
      </c>
      <c r="P932" s="115">
        <v>0</v>
      </c>
    </row>
    <row r="933" spans="1:16" ht="15.75" x14ac:dyDescent="0.25">
      <c r="A933" s="115" t="s">
        <v>330</v>
      </c>
      <c r="B933" s="115" t="s">
        <v>66</v>
      </c>
      <c r="C933" s="115" t="s">
        <v>590</v>
      </c>
      <c r="D933" s="115" t="s">
        <v>591</v>
      </c>
      <c r="E933" s="115" t="s">
        <v>73</v>
      </c>
      <c r="F933" s="117" t="s">
        <v>775</v>
      </c>
      <c r="G933" s="115" t="s">
        <v>799</v>
      </c>
      <c r="H933" s="118" t="s">
        <v>546</v>
      </c>
      <c r="I933" s="62">
        <v>80400</v>
      </c>
      <c r="J933" s="55">
        <v>2020</v>
      </c>
      <c r="K933" s="128">
        <v>2020</v>
      </c>
      <c r="L933" s="128">
        <v>200</v>
      </c>
      <c r="M933" s="115">
        <v>0</v>
      </c>
      <c r="N933" s="57">
        <v>12</v>
      </c>
      <c r="O933" s="115">
        <v>0</v>
      </c>
      <c r="P933" s="115">
        <v>0</v>
      </c>
    </row>
    <row r="934" spans="1:16" ht="15.75" x14ac:dyDescent="0.25">
      <c r="A934" s="115" t="s">
        <v>330</v>
      </c>
      <c r="B934" s="115" t="s">
        <v>66</v>
      </c>
      <c r="C934" s="115" t="s">
        <v>590</v>
      </c>
      <c r="D934" s="115" t="s">
        <v>591</v>
      </c>
      <c r="E934" s="115" t="s">
        <v>67</v>
      </c>
      <c r="F934" s="117" t="s">
        <v>775</v>
      </c>
      <c r="G934" s="115" t="s">
        <v>799</v>
      </c>
      <c r="H934" s="118" t="s">
        <v>546</v>
      </c>
      <c r="I934" s="62">
        <v>243400</v>
      </c>
      <c r="J934" s="55">
        <v>2020</v>
      </c>
      <c r="K934" s="128">
        <v>2020</v>
      </c>
      <c r="L934" s="128">
        <v>611</v>
      </c>
      <c r="M934" s="115">
        <v>0</v>
      </c>
      <c r="N934" s="57">
        <v>12</v>
      </c>
      <c r="O934" s="115">
        <v>0</v>
      </c>
      <c r="P934" s="115">
        <v>0</v>
      </c>
    </row>
    <row r="935" spans="1:16" ht="15.75" x14ac:dyDescent="0.25">
      <c r="A935" s="115" t="s">
        <v>330</v>
      </c>
      <c r="B935" s="115" t="s">
        <v>66</v>
      </c>
      <c r="C935" s="115" t="s">
        <v>590</v>
      </c>
      <c r="D935" s="115" t="s">
        <v>591</v>
      </c>
      <c r="E935" s="115" t="s">
        <v>63</v>
      </c>
      <c r="F935" s="117" t="s">
        <v>775</v>
      </c>
      <c r="G935" s="115" t="s">
        <v>799</v>
      </c>
      <c r="H935" s="118" t="s">
        <v>546</v>
      </c>
      <c r="I935" s="62">
        <v>51200</v>
      </c>
      <c r="J935" s="55">
        <v>2020</v>
      </c>
      <c r="K935" s="128">
        <v>2020</v>
      </c>
      <c r="L935" s="128">
        <v>128</v>
      </c>
      <c r="M935" s="115">
        <v>0</v>
      </c>
      <c r="N935" s="57">
        <v>12</v>
      </c>
      <c r="O935" s="115">
        <v>0</v>
      </c>
      <c r="P935" s="115">
        <v>0</v>
      </c>
    </row>
    <row r="936" spans="1:16" ht="15.75" x14ac:dyDescent="0.25">
      <c r="A936" s="115" t="s">
        <v>330</v>
      </c>
      <c r="B936" s="115" t="s">
        <v>66</v>
      </c>
      <c r="C936" s="115" t="s">
        <v>590</v>
      </c>
      <c r="D936" s="115" t="s">
        <v>591</v>
      </c>
      <c r="E936" s="115" t="s">
        <v>59</v>
      </c>
      <c r="F936" s="117" t="s">
        <v>775</v>
      </c>
      <c r="G936" s="115" t="s">
        <v>799</v>
      </c>
      <c r="H936" s="118" t="s">
        <v>546</v>
      </c>
      <c r="I936" s="62">
        <v>14000</v>
      </c>
      <c r="J936" s="55">
        <v>2020</v>
      </c>
      <c r="K936" s="128">
        <v>2020</v>
      </c>
      <c r="L936" s="128">
        <v>35</v>
      </c>
      <c r="M936" s="115">
        <v>0</v>
      </c>
      <c r="N936" s="57">
        <v>12</v>
      </c>
      <c r="O936" s="115">
        <v>0</v>
      </c>
      <c r="P936" s="115">
        <v>0</v>
      </c>
    </row>
    <row r="937" spans="1:16" ht="15.75" x14ac:dyDescent="0.25">
      <c r="A937" s="115" t="s">
        <v>330</v>
      </c>
      <c r="B937" s="115" t="s">
        <v>66</v>
      </c>
      <c r="C937" s="115" t="s">
        <v>590</v>
      </c>
      <c r="D937" s="115" t="s">
        <v>591</v>
      </c>
      <c r="E937" s="115" t="s">
        <v>67</v>
      </c>
      <c r="F937" s="117" t="s">
        <v>775</v>
      </c>
      <c r="G937" s="115" t="s">
        <v>800</v>
      </c>
      <c r="H937" s="118" t="s">
        <v>546</v>
      </c>
      <c r="I937" s="62">
        <v>400</v>
      </c>
      <c r="J937" s="55">
        <v>2020</v>
      </c>
      <c r="K937" s="128">
        <v>2020</v>
      </c>
      <c r="L937" s="128">
        <v>1</v>
      </c>
      <c r="M937" s="115">
        <v>0</v>
      </c>
      <c r="N937" s="57">
        <v>12</v>
      </c>
      <c r="O937" s="115">
        <v>0</v>
      </c>
      <c r="P937" s="115">
        <v>0</v>
      </c>
    </row>
    <row r="938" spans="1:16" ht="15.75" x14ac:dyDescent="0.25">
      <c r="A938" s="115" t="s">
        <v>330</v>
      </c>
      <c r="B938" s="115" t="s">
        <v>66</v>
      </c>
      <c r="C938" s="115" t="s">
        <v>590</v>
      </c>
      <c r="D938" s="115" t="s">
        <v>673</v>
      </c>
      <c r="E938" s="115" t="s">
        <v>67</v>
      </c>
      <c r="F938" s="117" t="s">
        <v>775</v>
      </c>
      <c r="G938" s="115" t="s">
        <v>801</v>
      </c>
      <c r="H938" s="118" t="s">
        <v>546</v>
      </c>
      <c r="I938" s="62">
        <v>44000</v>
      </c>
      <c r="J938" s="55">
        <v>2020</v>
      </c>
      <c r="K938" s="128">
        <v>2020</v>
      </c>
      <c r="L938" s="106">
        <v>110</v>
      </c>
      <c r="M938" s="115">
        <v>0</v>
      </c>
      <c r="N938" s="57">
        <v>12</v>
      </c>
      <c r="O938" s="115">
        <v>0</v>
      </c>
      <c r="P938" s="115">
        <v>0</v>
      </c>
    </row>
    <row r="939" spans="1:16" ht="15.75" x14ac:dyDescent="0.25">
      <c r="A939" s="115" t="s">
        <v>330</v>
      </c>
      <c r="B939" s="115" t="s">
        <v>66</v>
      </c>
      <c r="C939" s="115" t="s">
        <v>590</v>
      </c>
      <c r="D939" s="115" t="s">
        <v>673</v>
      </c>
      <c r="E939" s="115" t="s">
        <v>67</v>
      </c>
      <c r="F939" s="117" t="s">
        <v>775</v>
      </c>
      <c r="G939" s="115" t="s">
        <v>802</v>
      </c>
      <c r="H939" s="118" t="s">
        <v>546</v>
      </c>
      <c r="I939" s="62">
        <v>1600</v>
      </c>
      <c r="J939" s="55">
        <v>2020</v>
      </c>
      <c r="K939" s="128">
        <v>2020</v>
      </c>
      <c r="L939" s="106">
        <v>4</v>
      </c>
      <c r="M939" s="115">
        <v>0</v>
      </c>
      <c r="N939" s="57">
        <v>12</v>
      </c>
      <c r="O939" s="115">
        <v>0</v>
      </c>
      <c r="P939" s="115">
        <v>0</v>
      </c>
    </row>
    <row r="940" spans="1:16" ht="15.75" x14ac:dyDescent="0.25">
      <c r="A940" s="115" t="s">
        <v>330</v>
      </c>
      <c r="B940" s="115" t="s">
        <v>57</v>
      </c>
      <c r="C940" s="115" t="s">
        <v>590</v>
      </c>
      <c r="D940" s="115" t="s">
        <v>673</v>
      </c>
      <c r="E940" s="115" t="s">
        <v>67</v>
      </c>
      <c r="F940" s="125" t="s">
        <v>597</v>
      </c>
      <c r="G940" s="115" t="s">
        <v>803</v>
      </c>
      <c r="H940" s="118" t="s">
        <v>546</v>
      </c>
      <c r="I940" s="62">
        <v>62640</v>
      </c>
      <c r="J940" s="55">
        <v>2020</v>
      </c>
      <c r="K940" s="128">
        <v>2020</v>
      </c>
      <c r="L940" s="106">
        <v>216</v>
      </c>
      <c r="M940" s="115">
        <v>0</v>
      </c>
      <c r="N940" s="57">
        <v>12</v>
      </c>
      <c r="O940" s="115">
        <v>0</v>
      </c>
      <c r="P940" s="115">
        <v>0</v>
      </c>
    </row>
    <row r="941" spans="1:16" ht="15.75" x14ac:dyDescent="0.25">
      <c r="A941" s="115" t="s">
        <v>330</v>
      </c>
      <c r="B941" s="115" t="s">
        <v>57</v>
      </c>
      <c r="C941" s="115" t="s">
        <v>590</v>
      </c>
      <c r="D941" s="115" t="s">
        <v>673</v>
      </c>
      <c r="E941" s="115" t="s">
        <v>73</v>
      </c>
      <c r="F941" s="125" t="s">
        <v>597</v>
      </c>
      <c r="G941" s="115" t="s">
        <v>803</v>
      </c>
      <c r="H941" s="118" t="s">
        <v>546</v>
      </c>
      <c r="I941" s="62">
        <v>39720</v>
      </c>
      <c r="J941" s="55">
        <v>2020</v>
      </c>
      <c r="K941" s="128">
        <v>2020</v>
      </c>
      <c r="L941" s="106">
        <v>128</v>
      </c>
      <c r="M941" s="115">
        <v>0</v>
      </c>
      <c r="N941" s="57">
        <v>12</v>
      </c>
      <c r="O941" s="115">
        <v>0</v>
      </c>
      <c r="P941" s="115">
        <v>0</v>
      </c>
    </row>
    <row r="942" spans="1:16" ht="15.75" x14ac:dyDescent="0.25">
      <c r="A942" s="115" t="s">
        <v>330</v>
      </c>
      <c r="B942" s="115" t="s">
        <v>57</v>
      </c>
      <c r="C942" s="115" t="s">
        <v>590</v>
      </c>
      <c r="D942" s="115" t="s">
        <v>673</v>
      </c>
      <c r="E942" s="115" t="s">
        <v>63</v>
      </c>
      <c r="F942" s="125" t="s">
        <v>597</v>
      </c>
      <c r="G942" s="115" t="s">
        <v>803</v>
      </c>
      <c r="H942" s="118" t="s">
        <v>546</v>
      </c>
      <c r="I942" s="62">
        <v>59880</v>
      </c>
      <c r="J942" s="55">
        <v>2020</v>
      </c>
      <c r="K942" s="128">
        <v>2020</v>
      </c>
      <c r="L942" s="106">
        <v>212</v>
      </c>
      <c r="M942" s="115">
        <v>0</v>
      </c>
      <c r="N942" s="57">
        <v>12</v>
      </c>
      <c r="O942" s="115">
        <v>0</v>
      </c>
      <c r="P942" s="115">
        <v>0</v>
      </c>
    </row>
    <row r="943" spans="1:16" ht="15.75" x14ac:dyDescent="0.25">
      <c r="A943" s="115" t="s">
        <v>330</v>
      </c>
      <c r="B943" s="130" t="s">
        <v>57</v>
      </c>
      <c r="C943" s="115" t="s">
        <v>590</v>
      </c>
      <c r="D943" s="115" t="s">
        <v>673</v>
      </c>
      <c r="E943" s="130" t="s">
        <v>59</v>
      </c>
      <c r="F943" s="125" t="s">
        <v>597</v>
      </c>
      <c r="G943" s="130" t="s">
        <v>803</v>
      </c>
      <c r="H943" s="118" t="s">
        <v>546</v>
      </c>
      <c r="I943" s="131">
        <v>18540</v>
      </c>
      <c r="J943" s="132">
        <v>2020</v>
      </c>
      <c r="K943" s="132">
        <v>2020</v>
      </c>
      <c r="L943" s="106">
        <v>69</v>
      </c>
      <c r="M943" s="115">
        <v>0</v>
      </c>
      <c r="N943" s="57">
        <v>12</v>
      </c>
      <c r="O943" s="115">
        <v>0</v>
      </c>
      <c r="P943" s="115">
        <v>0</v>
      </c>
    </row>
    <row r="944" spans="1:16" ht="15.75" x14ac:dyDescent="0.25">
      <c r="A944" s="115" t="s">
        <v>330</v>
      </c>
      <c r="B944" s="115" t="s">
        <v>57</v>
      </c>
      <c r="C944" s="115" t="s">
        <v>590</v>
      </c>
      <c r="D944" s="115" t="s">
        <v>673</v>
      </c>
      <c r="E944" s="115" t="s">
        <v>67</v>
      </c>
      <c r="F944" s="125" t="s">
        <v>597</v>
      </c>
      <c r="G944" s="115" t="s">
        <v>804</v>
      </c>
      <c r="H944" s="118" t="s">
        <v>546</v>
      </c>
      <c r="I944" s="62">
        <v>900</v>
      </c>
      <c r="J944" s="55">
        <v>2020</v>
      </c>
      <c r="K944" s="128">
        <v>2020</v>
      </c>
      <c r="L944" s="106">
        <v>3</v>
      </c>
      <c r="M944" s="115">
        <v>0</v>
      </c>
      <c r="N944" s="57">
        <v>12</v>
      </c>
      <c r="O944" s="115">
        <v>0</v>
      </c>
      <c r="P944" s="115">
        <v>0</v>
      </c>
    </row>
    <row r="945" spans="1:16" ht="15.75" x14ac:dyDescent="0.25">
      <c r="A945" s="115" t="s">
        <v>330</v>
      </c>
      <c r="B945" s="115" t="s">
        <v>57</v>
      </c>
      <c r="C945" s="115" t="s">
        <v>590</v>
      </c>
      <c r="D945" s="115" t="s">
        <v>673</v>
      </c>
      <c r="E945" s="115" t="s">
        <v>73</v>
      </c>
      <c r="F945" s="125" t="s">
        <v>597</v>
      </c>
      <c r="G945" s="115" t="s">
        <v>804</v>
      </c>
      <c r="H945" s="118" t="s">
        <v>546</v>
      </c>
      <c r="I945" s="62">
        <v>900</v>
      </c>
      <c r="J945" s="55">
        <v>2020</v>
      </c>
      <c r="K945" s="128">
        <v>2020</v>
      </c>
      <c r="L945" s="106">
        <v>3</v>
      </c>
      <c r="M945" s="115">
        <v>0</v>
      </c>
      <c r="N945" s="57">
        <v>12</v>
      </c>
      <c r="O945" s="115">
        <v>0</v>
      </c>
      <c r="P945" s="115">
        <v>0</v>
      </c>
    </row>
    <row r="946" spans="1:16" ht="15.75" x14ac:dyDescent="0.25">
      <c r="A946" s="115" t="s">
        <v>330</v>
      </c>
      <c r="B946" s="115" t="s">
        <v>57</v>
      </c>
      <c r="C946" s="115" t="s">
        <v>590</v>
      </c>
      <c r="D946" s="115" t="s">
        <v>673</v>
      </c>
      <c r="E946" s="115" t="s">
        <v>63</v>
      </c>
      <c r="F946" s="125" t="s">
        <v>597</v>
      </c>
      <c r="G946" s="115" t="s">
        <v>804</v>
      </c>
      <c r="H946" s="118" t="s">
        <v>546</v>
      </c>
      <c r="I946" s="62">
        <v>300</v>
      </c>
      <c r="J946" s="55">
        <v>2020</v>
      </c>
      <c r="K946" s="128">
        <v>2020</v>
      </c>
      <c r="L946" s="106">
        <v>1</v>
      </c>
      <c r="M946" s="115">
        <v>0</v>
      </c>
      <c r="N946" s="57">
        <v>12</v>
      </c>
      <c r="O946" s="115">
        <v>0</v>
      </c>
      <c r="P946" s="115">
        <v>0</v>
      </c>
    </row>
    <row r="947" spans="1:16" ht="15.75" x14ac:dyDescent="0.25">
      <c r="A947" s="115" t="s">
        <v>330</v>
      </c>
      <c r="B947" s="115" t="s">
        <v>700</v>
      </c>
      <c r="C947" s="115" t="s">
        <v>590</v>
      </c>
      <c r="D947" s="115" t="s">
        <v>701</v>
      </c>
      <c r="E947" s="115" t="s">
        <v>67</v>
      </c>
      <c r="F947" s="117" t="s">
        <v>702</v>
      </c>
      <c r="G947" s="115" t="s">
        <v>805</v>
      </c>
      <c r="H947" s="118" t="s">
        <v>546</v>
      </c>
      <c r="I947" s="126">
        <v>11020</v>
      </c>
      <c r="J947" s="128">
        <v>2020</v>
      </c>
      <c r="K947" s="128">
        <v>2020</v>
      </c>
      <c r="L947" s="106">
        <v>141</v>
      </c>
      <c r="M947" s="115">
        <v>0</v>
      </c>
      <c r="N947" s="57">
        <v>12</v>
      </c>
      <c r="O947" s="115">
        <v>0</v>
      </c>
      <c r="P947" s="115">
        <v>0</v>
      </c>
    </row>
    <row r="948" spans="1:16" ht="15.75" x14ac:dyDescent="0.25">
      <c r="A948" s="115" t="s">
        <v>330</v>
      </c>
      <c r="B948" s="115" t="s">
        <v>700</v>
      </c>
      <c r="C948" s="115" t="s">
        <v>590</v>
      </c>
      <c r="D948" s="115" t="s">
        <v>701</v>
      </c>
      <c r="E948" s="115" t="s">
        <v>67</v>
      </c>
      <c r="F948" s="117" t="s">
        <v>706</v>
      </c>
      <c r="G948" s="115" t="s">
        <v>806</v>
      </c>
      <c r="H948" s="118" t="s">
        <v>708</v>
      </c>
      <c r="I948" s="126">
        <v>630</v>
      </c>
      <c r="J948" s="128">
        <v>2020</v>
      </c>
      <c r="K948" s="128">
        <v>2020</v>
      </c>
      <c r="L948" s="106">
        <v>9</v>
      </c>
      <c r="M948" s="115">
        <v>0</v>
      </c>
      <c r="N948" s="57">
        <v>12</v>
      </c>
      <c r="O948" s="115">
        <v>0</v>
      </c>
      <c r="P948" s="115">
        <v>0</v>
      </c>
    </row>
    <row r="949" spans="1:16" ht="15.75" x14ac:dyDescent="0.25">
      <c r="A949" s="115" t="s">
        <v>330</v>
      </c>
      <c r="B949" s="115" t="s">
        <v>700</v>
      </c>
      <c r="C949" s="115" t="s">
        <v>590</v>
      </c>
      <c r="D949" s="115" t="s">
        <v>701</v>
      </c>
      <c r="E949" s="115" t="s">
        <v>67</v>
      </c>
      <c r="F949" s="125" t="s">
        <v>734</v>
      </c>
      <c r="G949" s="115" t="s">
        <v>807</v>
      </c>
      <c r="H949" s="118" t="s">
        <v>611</v>
      </c>
      <c r="I949" s="126">
        <v>350</v>
      </c>
      <c r="J949" s="128">
        <v>2020</v>
      </c>
      <c r="K949" s="128">
        <v>2019</v>
      </c>
      <c r="L949" s="106">
        <v>4</v>
      </c>
      <c r="M949" s="115">
        <v>0</v>
      </c>
      <c r="N949" s="57">
        <v>12</v>
      </c>
      <c r="O949" s="115">
        <v>0</v>
      </c>
      <c r="P949" s="115">
        <v>0</v>
      </c>
    </row>
    <row r="950" spans="1:16" ht="15.75" x14ac:dyDescent="0.25">
      <c r="A950" s="115" t="s">
        <v>330</v>
      </c>
      <c r="B950" s="115" t="s">
        <v>700</v>
      </c>
      <c r="C950" s="115" t="s">
        <v>590</v>
      </c>
      <c r="D950" s="115" t="s">
        <v>701</v>
      </c>
      <c r="E950" s="115" t="s">
        <v>67</v>
      </c>
      <c r="F950" s="117" t="s">
        <v>706</v>
      </c>
      <c r="G950" s="115" t="s">
        <v>808</v>
      </c>
      <c r="H950" s="118" t="s">
        <v>737</v>
      </c>
      <c r="I950" s="126">
        <v>2980</v>
      </c>
      <c r="J950" s="128">
        <v>2020</v>
      </c>
      <c r="K950" s="128">
        <v>2020</v>
      </c>
      <c r="L950" s="106">
        <v>68</v>
      </c>
      <c r="M950" s="115">
        <v>0</v>
      </c>
      <c r="N950" s="57">
        <v>12</v>
      </c>
      <c r="O950" s="115">
        <v>0</v>
      </c>
      <c r="P950" s="115">
        <v>0</v>
      </c>
    </row>
    <row r="951" spans="1:16" ht="15.75" x14ac:dyDescent="0.25">
      <c r="A951" s="115" t="s">
        <v>330</v>
      </c>
      <c r="B951" s="115" t="s">
        <v>87</v>
      </c>
      <c r="C951" s="115" t="s">
        <v>590</v>
      </c>
      <c r="D951" s="115" t="s">
        <v>696</v>
      </c>
      <c r="E951" s="115" t="s">
        <v>67</v>
      </c>
      <c r="F951" s="117" t="s">
        <v>661</v>
      </c>
      <c r="G951" s="115" t="s">
        <v>809</v>
      </c>
      <c r="H951" s="118" t="s">
        <v>546</v>
      </c>
      <c r="I951" s="126">
        <v>2488</v>
      </c>
      <c r="J951" s="128">
        <v>2020</v>
      </c>
      <c r="K951" s="128">
        <v>2020</v>
      </c>
      <c r="L951" s="106">
        <v>4</v>
      </c>
      <c r="M951" s="115">
        <v>0</v>
      </c>
      <c r="N951" s="57">
        <v>12</v>
      </c>
      <c r="O951" s="115">
        <v>0</v>
      </c>
      <c r="P951" s="115">
        <v>0</v>
      </c>
    </row>
    <row r="952" spans="1:16" ht="15.75" x14ac:dyDescent="0.25">
      <c r="A952" s="115" t="s">
        <v>330</v>
      </c>
      <c r="B952" s="115" t="s">
        <v>695</v>
      </c>
      <c r="C952" s="115" t="s">
        <v>590</v>
      </c>
      <c r="D952" s="115" t="s">
        <v>696</v>
      </c>
      <c r="E952" s="115" t="s">
        <v>67</v>
      </c>
      <c r="F952" s="125" t="s">
        <v>697</v>
      </c>
      <c r="G952" s="115" t="s">
        <v>810</v>
      </c>
      <c r="H952" s="118" t="s">
        <v>546</v>
      </c>
      <c r="I952" s="126">
        <v>1244</v>
      </c>
      <c r="J952" s="128">
        <v>2020</v>
      </c>
      <c r="K952" s="128">
        <v>2020</v>
      </c>
      <c r="L952" s="106">
        <v>2</v>
      </c>
      <c r="M952" s="115">
        <v>0</v>
      </c>
      <c r="N952" s="57">
        <v>12</v>
      </c>
      <c r="O952" s="115">
        <v>0</v>
      </c>
      <c r="P952" s="115">
        <v>0</v>
      </c>
    </row>
    <row r="953" spans="1:16" ht="15.75" x14ac:dyDescent="0.25">
      <c r="A953" s="115" t="s">
        <v>330</v>
      </c>
      <c r="B953" s="115" t="s">
        <v>489</v>
      </c>
      <c r="C953" s="115" t="s">
        <v>58</v>
      </c>
      <c r="D953" s="115">
        <v>0</v>
      </c>
      <c r="E953" s="115" t="s">
        <v>62</v>
      </c>
      <c r="F953" s="117" t="s">
        <v>62</v>
      </c>
      <c r="G953" s="115" t="s">
        <v>811</v>
      </c>
      <c r="H953" s="118" t="s">
        <v>561</v>
      </c>
      <c r="I953" s="62">
        <v>12400</v>
      </c>
      <c r="J953" s="55">
        <v>2020</v>
      </c>
      <c r="K953" s="128">
        <v>2020</v>
      </c>
      <c r="L953" s="106">
        <v>21</v>
      </c>
      <c r="M953" s="115">
        <v>0</v>
      </c>
      <c r="N953" s="57">
        <v>12</v>
      </c>
      <c r="O953" s="115">
        <v>0</v>
      </c>
      <c r="P953" s="115">
        <v>0</v>
      </c>
    </row>
  </sheetData>
  <autoFilter ref="A1:P953" xr:uid="{D1F416EC-9AF3-489B-9953-F00F0816CA45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99EB-C627-4D9E-9980-B36ABC892D04}">
  <dimension ref="A1:AC730"/>
  <sheetViews>
    <sheetView zoomScale="70" zoomScaleNormal="70" workbookViewId="0">
      <pane ySplit="1" topLeftCell="A2" activePane="bottomLeft" state="frozen"/>
      <selection pane="bottomLeft" activeCell="H25" sqref="H25"/>
    </sheetView>
  </sheetViews>
  <sheetFormatPr defaultRowHeight="15" x14ac:dyDescent="0.25"/>
  <cols>
    <col min="1" max="1" width="12.28515625" customWidth="1"/>
    <col min="2" max="2" width="11.5703125" style="74" customWidth="1"/>
    <col min="3" max="3" width="32.85546875" bestFit="1" customWidth="1"/>
    <col min="4" max="4" width="17.7109375" bestFit="1" customWidth="1"/>
    <col min="5" max="5" width="17.5703125" customWidth="1"/>
    <col min="6" max="6" width="21.140625" customWidth="1"/>
    <col min="7" max="7" width="13.28515625" customWidth="1"/>
    <col min="8" max="8" width="19.140625" style="68" customWidth="1"/>
    <col min="9" max="9" width="14.140625" customWidth="1"/>
    <col min="10" max="10" width="14.7109375" customWidth="1"/>
    <col min="11" max="11" width="13" customWidth="1"/>
    <col min="12" max="12" width="13.42578125" style="75" bestFit="1" customWidth="1"/>
    <col min="13" max="13" width="15.28515625" style="75" bestFit="1" customWidth="1"/>
    <col min="14" max="14" width="15.140625" style="76" customWidth="1"/>
    <col min="15" max="15" width="19.140625" bestFit="1" customWidth="1"/>
    <col min="16" max="16" width="12.5703125" customWidth="1"/>
    <col min="17" max="17" width="12.85546875" customWidth="1"/>
    <col min="18" max="18" width="14.7109375" customWidth="1"/>
    <col min="19" max="19" width="19.5703125" customWidth="1"/>
    <col min="20" max="20" width="19" customWidth="1"/>
    <col min="22" max="22" width="9.85546875" customWidth="1"/>
    <col min="23" max="23" width="10.5703125" customWidth="1"/>
  </cols>
  <sheetData>
    <row r="1" spans="1:29" x14ac:dyDescent="0.25">
      <c r="A1" s="49" t="s">
        <v>41</v>
      </c>
      <c r="B1" s="70" t="s">
        <v>812</v>
      </c>
      <c r="C1" s="50" t="s">
        <v>42</v>
      </c>
      <c r="D1" s="50" t="s">
        <v>813</v>
      </c>
      <c r="E1" s="50" t="s">
        <v>43</v>
      </c>
      <c r="F1" s="50" t="s">
        <v>45</v>
      </c>
      <c r="G1" s="50" t="s">
        <v>48</v>
      </c>
      <c r="H1" s="51" t="s">
        <v>24</v>
      </c>
      <c r="I1" s="51" t="s">
        <v>49</v>
      </c>
      <c r="J1" s="51" t="s">
        <v>50</v>
      </c>
      <c r="K1" s="51" t="s">
        <v>54</v>
      </c>
      <c r="L1" s="71" t="s">
        <v>814</v>
      </c>
      <c r="M1" s="71" t="s">
        <v>815</v>
      </c>
      <c r="N1" s="72" t="s">
        <v>816</v>
      </c>
      <c r="O1" s="71" t="s">
        <v>817</v>
      </c>
      <c r="P1" s="71" t="s">
        <v>818</v>
      </c>
      <c r="Q1" s="71" t="s">
        <v>819</v>
      </c>
      <c r="R1" s="71" t="s">
        <v>820</v>
      </c>
      <c r="S1" s="71" t="s">
        <v>821</v>
      </c>
      <c r="T1" s="71" t="s">
        <v>822</v>
      </c>
      <c r="U1" s="73" t="s">
        <v>823</v>
      </c>
      <c r="V1" s="73" t="s">
        <v>824</v>
      </c>
      <c r="W1" s="73" t="s">
        <v>825</v>
      </c>
      <c r="X1" s="73" t="s">
        <v>826</v>
      </c>
      <c r="Y1" s="73" t="s">
        <v>827</v>
      </c>
      <c r="Z1" s="73" t="s">
        <v>828</v>
      </c>
      <c r="AA1" s="73" t="s">
        <v>829</v>
      </c>
      <c r="AB1" s="73" t="s">
        <v>830</v>
      </c>
      <c r="AC1" s="73" t="s">
        <v>831</v>
      </c>
    </row>
    <row r="2" spans="1:29" x14ac:dyDescent="0.25">
      <c r="A2" s="74">
        <v>2017</v>
      </c>
      <c r="B2" s="74">
        <v>1</v>
      </c>
      <c r="C2" t="s">
        <v>832</v>
      </c>
      <c r="D2" t="s">
        <v>833</v>
      </c>
      <c r="E2" t="s">
        <v>58</v>
      </c>
      <c r="F2" t="s">
        <v>67</v>
      </c>
      <c r="G2" t="s">
        <v>14</v>
      </c>
      <c r="H2" s="68">
        <v>7734273.9199999999</v>
      </c>
      <c r="I2" s="74">
        <v>2017</v>
      </c>
      <c r="J2" s="74">
        <v>2017</v>
      </c>
      <c r="K2">
        <v>0</v>
      </c>
      <c r="L2" s="75">
        <v>-18.928723999999999</v>
      </c>
      <c r="M2" s="75">
        <v>-48.274265999999997</v>
      </c>
      <c r="N2" s="76">
        <v>1015285</v>
      </c>
      <c r="O2" t="s">
        <v>834</v>
      </c>
      <c r="P2">
        <v>0</v>
      </c>
      <c r="Q2">
        <v>0</v>
      </c>
      <c r="R2">
        <v>0</v>
      </c>
      <c r="S2" s="68">
        <v>7730666.9000000004</v>
      </c>
      <c r="T2" s="68">
        <v>0</v>
      </c>
      <c r="U2" s="74">
        <v>41382</v>
      </c>
      <c r="V2" s="74">
        <v>973903</v>
      </c>
      <c r="W2" s="74">
        <v>915164</v>
      </c>
      <c r="X2" s="74">
        <v>82728</v>
      </c>
      <c r="Y2" s="74">
        <v>5823</v>
      </c>
      <c r="Z2" s="74">
        <v>4550</v>
      </c>
      <c r="AA2" s="74">
        <v>7020</v>
      </c>
    </row>
    <row r="3" spans="1:29" x14ac:dyDescent="0.25">
      <c r="A3" s="74">
        <v>2017</v>
      </c>
      <c r="B3" s="74">
        <v>1</v>
      </c>
      <c r="C3" t="s">
        <v>832</v>
      </c>
      <c r="D3" t="s">
        <v>833</v>
      </c>
      <c r="E3" t="s">
        <v>58</v>
      </c>
      <c r="F3" t="s">
        <v>73</v>
      </c>
      <c r="G3" t="s">
        <v>14</v>
      </c>
      <c r="H3" s="68">
        <f>SUM(S3:T3)</f>
        <v>1802539.5</v>
      </c>
      <c r="I3" s="74">
        <v>2017</v>
      </c>
      <c r="J3" s="74">
        <v>2017</v>
      </c>
      <c r="K3">
        <v>0</v>
      </c>
      <c r="L3" s="74">
        <v>-18.977387</v>
      </c>
      <c r="M3" s="74">
        <v>-49.467793999999998</v>
      </c>
      <c r="N3" s="76">
        <v>165149</v>
      </c>
      <c r="O3" t="s">
        <v>834</v>
      </c>
      <c r="P3">
        <v>0</v>
      </c>
      <c r="Q3">
        <v>0</v>
      </c>
      <c r="R3">
        <v>0</v>
      </c>
      <c r="S3" s="68">
        <v>1761649.5</v>
      </c>
      <c r="T3" s="68">
        <v>40890</v>
      </c>
      <c r="U3">
        <v>11727</v>
      </c>
      <c r="V3">
        <v>153422</v>
      </c>
      <c r="W3">
        <v>159359</v>
      </c>
      <c r="X3">
        <v>2130</v>
      </c>
      <c r="Y3">
        <v>2919</v>
      </c>
      <c r="Z3">
        <v>1</v>
      </c>
      <c r="AA3">
        <v>740</v>
      </c>
    </row>
    <row r="4" spans="1:29" x14ac:dyDescent="0.25">
      <c r="A4">
        <v>2017</v>
      </c>
      <c r="B4" s="74">
        <v>1</v>
      </c>
      <c r="C4" t="s">
        <v>835</v>
      </c>
      <c r="D4" t="s">
        <v>833</v>
      </c>
      <c r="E4" t="s">
        <v>58</v>
      </c>
      <c r="F4" t="s">
        <v>67</v>
      </c>
      <c r="G4" t="s">
        <v>14</v>
      </c>
      <c r="H4" s="68">
        <v>1169398.32</v>
      </c>
      <c r="I4" s="74">
        <v>2017</v>
      </c>
      <c r="J4" s="74">
        <v>2020</v>
      </c>
      <c r="K4" s="74">
        <v>0</v>
      </c>
      <c r="L4" s="75">
        <v>-18.928723999999999</v>
      </c>
      <c r="M4" s="75">
        <v>-48.274265999999997</v>
      </c>
      <c r="N4" s="76">
        <v>0</v>
      </c>
      <c r="O4" t="s">
        <v>834</v>
      </c>
      <c r="P4">
        <v>0</v>
      </c>
      <c r="Q4">
        <v>0</v>
      </c>
      <c r="R4">
        <v>0</v>
      </c>
      <c r="S4" s="68">
        <v>0</v>
      </c>
      <c r="T4" s="68">
        <v>1169398.32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</row>
    <row r="5" spans="1:29" x14ac:dyDescent="0.25">
      <c r="A5" s="74">
        <v>2017</v>
      </c>
      <c r="B5" s="74">
        <v>1</v>
      </c>
      <c r="C5" t="s">
        <v>832</v>
      </c>
      <c r="D5" t="s">
        <v>833</v>
      </c>
      <c r="E5" t="s">
        <v>58</v>
      </c>
      <c r="F5" t="s">
        <v>63</v>
      </c>
      <c r="G5" t="s">
        <v>14</v>
      </c>
      <c r="H5" s="68">
        <v>0</v>
      </c>
      <c r="I5" s="74">
        <v>2017</v>
      </c>
      <c r="J5" s="74">
        <v>2017</v>
      </c>
      <c r="K5">
        <v>0</v>
      </c>
      <c r="L5" s="74">
        <v>-18.729498</v>
      </c>
      <c r="M5" s="74">
        <v>-47.49577</v>
      </c>
      <c r="N5" s="76">
        <v>0</v>
      </c>
      <c r="O5" t="s">
        <v>834</v>
      </c>
      <c r="P5">
        <v>0</v>
      </c>
      <c r="Q5">
        <v>0</v>
      </c>
      <c r="R5">
        <v>0</v>
      </c>
      <c r="S5" s="68">
        <v>0</v>
      </c>
      <c r="T5" s="68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</row>
    <row r="6" spans="1:29" x14ac:dyDescent="0.25">
      <c r="A6" s="74">
        <v>2017</v>
      </c>
      <c r="B6" s="74">
        <v>1</v>
      </c>
      <c r="C6" t="s">
        <v>832</v>
      </c>
      <c r="D6" t="s">
        <v>833</v>
      </c>
      <c r="E6" t="s">
        <v>58</v>
      </c>
      <c r="F6" t="s">
        <v>59</v>
      </c>
      <c r="G6" t="s">
        <v>14</v>
      </c>
      <c r="H6" s="68">
        <v>0</v>
      </c>
      <c r="I6" s="74">
        <v>2017</v>
      </c>
      <c r="J6" s="74">
        <v>2017</v>
      </c>
      <c r="K6">
        <v>0</v>
      </c>
      <c r="L6" s="74">
        <v>-18.591604</v>
      </c>
      <c r="M6" s="74">
        <v>-46.496006000000001</v>
      </c>
      <c r="N6" s="76">
        <v>0</v>
      </c>
      <c r="O6" t="s">
        <v>834</v>
      </c>
      <c r="P6">
        <v>0</v>
      </c>
      <c r="Q6">
        <v>0</v>
      </c>
      <c r="R6">
        <v>0</v>
      </c>
      <c r="S6" s="68">
        <v>0</v>
      </c>
      <c r="T6" s="68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</row>
    <row r="7" spans="1:29" x14ac:dyDescent="0.25">
      <c r="A7" s="74">
        <v>2017</v>
      </c>
      <c r="B7" s="74">
        <v>1</v>
      </c>
      <c r="C7" t="s">
        <v>836</v>
      </c>
      <c r="D7" t="s">
        <v>837</v>
      </c>
      <c r="E7" t="s">
        <v>58</v>
      </c>
      <c r="F7" t="s">
        <v>67</v>
      </c>
      <c r="G7" t="s">
        <v>14</v>
      </c>
      <c r="H7" s="68">
        <v>598930.02</v>
      </c>
      <c r="I7" s="74">
        <v>2017</v>
      </c>
      <c r="J7" s="74">
        <v>2017</v>
      </c>
      <c r="K7">
        <v>92</v>
      </c>
      <c r="L7" s="75">
        <v>-18.928723999999999</v>
      </c>
      <c r="M7" s="75">
        <v>-48.274265999999997</v>
      </c>
      <c r="N7" s="76">
        <v>0</v>
      </c>
      <c r="O7" t="s">
        <v>838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</row>
    <row r="8" spans="1:29" x14ac:dyDescent="0.25">
      <c r="A8" s="74">
        <v>2017</v>
      </c>
      <c r="B8" s="74">
        <v>1</v>
      </c>
      <c r="C8" t="s">
        <v>839</v>
      </c>
      <c r="D8" t="s">
        <v>837</v>
      </c>
      <c r="E8" t="s">
        <v>58</v>
      </c>
      <c r="F8" t="s">
        <v>67</v>
      </c>
      <c r="G8" t="s">
        <v>14</v>
      </c>
      <c r="H8" s="68">
        <v>997122.97</v>
      </c>
      <c r="I8" s="74">
        <v>2017</v>
      </c>
      <c r="J8" s="74">
        <v>2017</v>
      </c>
      <c r="K8">
        <v>1948</v>
      </c>
      <c r="L8" s="75">
        <v>-18.928723999999999</v>
      </c>
      <c r="M8" s="75">
        <v>-48.274265999999997</v>
      </c>
      <c r="N8" s="76">
        <v>0</v>
      </c>
      <c r="O8" t="s">
        <v>840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</row>
    <row r="9" spans="1:29" x14ac:dyDescent="0.25">
      <c r="A9" s="74">
        <v>2017</v>
      </c>
      <c r="B9" s="74">
        <v>1</v>
      </c>
      <c r="C9" t="s">
        <v>841</v>
      </c>
      <c r="D9" t="s">
        <v>837</v>
      </c>
      <c r="E9" t="s">
        <v>58</v>
      </c>
      <c r="F9" t="s">
        <v>67</v>
      </c>
      <c r="G9" t="s">
        <v>14</v>
      </c>
      <c r="H9" s="68">
        <v>0</v>
      </c>
      <c r="I9" s="74">
        <v>2017</v>
      </c>
      <c r="J9" s="74">
        <v>2017</v>
      </c>
      <c r="K9">
        <v>0</v>
      </c>
      <c r="L9" s="75">
        <v>-18.928723999999999</v>
      </c>
      <c r="M9" s="75">
        <v>-48.274265999999997</v>
      </c>
      <c r="N9" s="76">
        <v>0</v>
      </c>
      <c r="O9" t="s">
        <v>842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</row>
    <row r="10" spans="1:29" x14ac:dyDescent="0.25">
      <c r="A10" s="74">
        <v>2017</v>
      </c>
      <c r="B10" s="74">
        <v>1</v>
      </c>
      <c r="C10" t="s">
        <v>843</v>
      </c>
      <c r="D10" t="s">
        <v>837</v>
      </c>
      <c r="E10" t="s">
        <v>58</v>
      </c>
      <c r="F10" t="s">
        <v>67</v>
      </c>
      <c r="G10" t="s">
        <v>14</v>
      </c>
      <c r="H10" s="68">
        <v>0</v>
      </c>
      <c r="I10" s="74">
        <v>2017</v>
      </c>
      <c r="J10" s="74">
        <v>2017</v>
      </c>
      <c r="K10">
        <v>0</v>
      </c>
      <c r="L10" s="75">
        <v>-18.928723999999999</v>
      </c>
      <c r="M10" s="75">
        <v>-48.274265999999997</v>
      </c>
      <c r="N10" s="76">
        <v>0</v>
      </c>
      <c r="O10" t="s">
        <v>842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</row>
    <row r="11" spans="1:29" x14ac:dyDescent="0.25">
      <c r="A11" s="74">
        <v>2017</v>
      </c>
      <c r="B11" s="74">
        <v>1</v>
      </c>
      <c r="C11" t="s">
        <v>844</v>
      </c>
      <c r="D11" t="s">
        <v>845</v>
      </c>
      <c r="E11" t="s">
        <v>58</v>
      </c>
      <c r="F11" t="s">
        <v>67</v>
      </c>
      <c r="G11" t="s">
        <v>14</v>
      </c>
      <c r="H11" s="68">
        <v>0</v>
      </c>
      <c r="I11" s="74">
        <v>2017</v>
      </c>
      <c r="J11" s="74">
        <v>2017</v>
      </c>
      <c r="K11">
        <v>600</v>
      </c>
      <c r="L11" s="74">
        <v>-18.977387</v>
      </c>
      <c r="M11" s="74">
        <v>-49.467793999999998</v>
      </c>
      <c r="N11" s="76">
        <v>0</v>
      </c>
      <c r="O11" t="s">
        <v>846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</row>
    <row r="12" spans="1:29" x14ac:dyDescent="0.25">
      <c r="A12" s="74">
        <v>2017</v>
      </c>
      <c r="B12" s="74">
        <v>1</v>
      </c>
      <c r="C12" t="s">
        <v>844</v>
      </c>
      <c r="D12" t="s">
        <v>845</v>
      </c>
      <c r="E12" t="s">
        <v>58</v>
      </c>
      <c r="F12" t="s">
        <v>67</v>
      </c>
      <c r="G12" t="s">
        <v>14</v>
      </c>
      <c r="H12" s="68">
        <v>77936.710000000006</v>
      </c>
      <c r="I12" s="74">
        <v>2017</v>
      </c>
      <c r="J12" s="74">
        <v>2017</v>
      </c>
      <c r="K12">
        <v>5798</v>
      </c>
      <c r="L12" s="75">
        <v>-18.928723999999999</v>
      </c>
      <c r="M12" s="75">
        <v>-48.274265999999997</v>
      </c>
      <c r="N12" s="76">
        <v>0</v>
      </c>
      <c r="O12" t="s">
        <v>846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9" x14ac:dyDescent="0.25">
      <c r="A13" s="74">
        <v>2017</v>
      </c>
      <c r="B13" s="74">
        <v>1</v>
      </c>
      <c r="C13" t="s">
        <v>847</v>
      </c>
      <c r="D13" t="s">
        <v>848</v>
      </c>
      <c r="E13" t="s">
        <v>58</v>
      </c>
      <c r="F13" t="s">
        <v>67</v>
      </c>
      <c r="G13" t="s">
        <v>14</v>
      </c>
      <c r="H13" s="68">
        <v>0</v>
      </c>
      <c r="I13" s="74">
        <v>2017</v>
      </c>
      <c r="J13" s="74">
        <v>2017</v>
      </c>
      <c r="K13">
        <v>0</v>
      </c>
      <c r="L13" s="75">
        <v>-18.928723999999999</v>
      </c>
      <c r="M13" s="75">
        <v>-48.274265999999997</v>
      </c>
      <c r="N13" s="76">
        <v>0</v>
      </c>
      <c r="O13" t="s">
        <v>849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</row>
    <row r="14" spans="1:29" x14ac:dyDescent="0.25">
      <c r="A14" s="74">
        <v>2017</v>
      </c>
      <c r="B14" s="74">
        <v>1</v>
      </c>
      <c r="C14" t="s">
        <v>850</v>
      </c>
      <c r="D14" t="s">
        <v>848</v>
      </c>
      <c r="E14" t="s">
        <v>58</v>
      </c>
      <c r="F14" t="s">
        <v>67</v>
      </c>
      <c r="G14" t="s">
        <v>14</v>
      </c>
      <c r="H14" s="68">
        <v>0</v>
      </c>
      <c r="I14" s="74">
        <v>2017</v>
      </c>
      <c r="J14" s="74">
        <v>2017</v>
      </c>
      <c r="K14">
        <v>0</v>
      </c>
      <c r="L14" s="75">
        <v>-18.928723999999999</v>
      </c>
      <c r="M14" s="75">
        <v>-48.274265999999997</v>
      </c>
      <c r="N14" s="76">
        <v>0</v>
      </c>
      <c r="O14" t="s">
        <v>849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9" x14ac:dyDescent="0.25">
      <c r="A15" s="74">
        <v>2017</v>
      </c>
      <c r="B15" s="74">
        <v>1</v>
      </c>
      <c r="C15" t="s">
        <v>851</v>
      </c>
      <c r="D15" t="s">
        <v>848</v>
      </c>
      <c r="E15" t="s">
        <v>58</v>
      </c>
      <c r="F15" t="s">
        <v>67</v>
      </c>
      <c r="G15" t="s">
        <v>14</v>
      </c>
      <c r="H15" s="68">
        <v>0</v>
      </c>
      <c r="I15" s="74">
        <v>2017</v>
      </c>
      <c r="J15" s="74">
        <v>2017</v>
      </c>
      <c r="K15">
        <v>0</v>
      </c>
      <c r="L15" s="75">
        <v>-18.928723999999999</v>
      </c>
      <c r="M15" s="75">
        <v>-48.274265999999997</v>
      </c>
      <c r="N15" s="76">
        <v>0</v>
      </c>
      <c r="O15" t="s">
        <v>849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</row>
    <row r="16" spans="1:29" x14ac:dyDescent="0.25">
      <c r="A16" s="74">
        <v>2017</v>
      </c>
      <c r="B16" s="74">
        <v>1</v>
      </c>
      <c r="C16" t="s">
        <v>852</v>
      </c>
      <c r="D16" t="s">
        <v>848</v>
      </c>
      <c r="E16" t="s">
        <v>58</v>
      </c>
      <c r="F16" t="s">
        <v>67</v>
      </c>
      <c r="G16" t="s">
        <v>14</v>
      </c>
      <c r="H16" s="68">
        <v>0</v>
      </c>
      <c r="I16" s="74">
        <v>2017</v>
      </c>
      <c r="J16" s="74">
        <v>2017</v>
      </c>
      <c r="K16">
        <v>0</v>
      </c>
      <c r="L16" s="75">
        <v>-18.928723999999999</v>
      </c>
      <c r="M16" s="75">
        <v>-48.274265999999997</v>
      </c>
      <c r="N16" s="76">
        <v>0</v>
      </c>
      <c r="O16" t="s">
        <v>849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</row>
    <row r="17" spans="1:27" x14ac:dyDescent="0.25">
      <c r="A17" s="74">
        <v>2017</v>
      </c>
      <c r="B17" s="74">
        <v>1</v>
      </c>
      <c r="C17" t="s">
        <v>853</v>
      </c>
      <c r="D17" t="s">
        <v>848</v>
      </c>
      <c r="E17" t="s">
        <v>58</v>
      </c>
      <c r="F17" t="s">
        <v>67</v>
      </c>
      <c r="G17" t="s">
        <v>14</v>
      </c>
      <c r="H17" s="68">
        <v>0</v>
      </c>
      <c r="I17" s="74">
        <v>2017</v>
      </c>
      <c r="J17" s="74">
        <v>2017</v>
      </c>
      <c r="K17">
        <v>0</v>
      </c>
      <c r="L17" s="75">
        <v>-18.928723999999999</v>
      </c>
      <c r="M17" s="75">
        <v>-48.274265999999997</v>
      </c>
      <c r="N17" s="76">
        <v>0</v>
      </c>
      <c r="O17" t="s">
        <v>849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</row>
    <row r="18" spans="1:27" x14ac:dyDescent="0.25">
      <c r="A18" s="74">
        <v>2017</v>
      </c>
      <c r="B18" s="74">
        <v>1</v>
      </c>
      <c r="C18" t="s">
        <v>854</v>
      </c>
      <c r="D18" t="s">
        <v>848</v>
      </c>
      <c r="E18" t="s">
        <v>58</v>
      </c>
      <c r="F18" t="s">
        <v>67</v>
      </c>
      <c r="G18" t="s">
        <v>14</v>
      </c>
      <c r="H18" s="68">
        <v>0</v>
      </c>
      <c r="I18" s="74">
        <v>2017</v>
      </c>
      <c r="J18" s="74">
        <v>2017</v>
      </c>
      <c r="K18">
        <v>0</v>
      </c>
      <c r="L18" s="75">
        <v>-18.928723999999999</v>
      </c>
      <c r="M18" s="75">
        <v>-48.274265999999997</v>
      </c>
      <c r="N18" s="76">
        <v>0</v>
      </c>
      <c r="O18" t="s">
        <v>849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</row>
    <row r="19" spans="1:27" x14ac:dyDescent="0.25">
      <c r="A19" s="74">
        <v>2017</v>
      </c>
      <c r="B19" s="74">
        <v>1</v>
      </c>
      <c r="C19" t="s">
        <v>855</v>
      </c>
      <c r="D19" t="s">
        <v>848</v>
      </c>
      <c r="E19" t="s">
        <v>58</v>
      </c>
      <c r="F19" t="s">
        <v>67</v>
      </c>
      <c r="G19" t="s">
        <v>14</v>
      </c>
      <c r="H19" s="68">
        <v>0</v>
      </c>
      <c r="I19" s="74">
        <v>2017</v>
      </c>
      <c r="J19" s="74">
        <v>2017</v>
      </c>
      <c r="K19">
        <v>0</v>
      </c>
      <c r="L19" s="75">
        <v>-18.928723999999999</v>
      </c>
      <c r="M19" s="75">
        <v>-48.274265999999997</v>
      </c>
      <c r="N19" s="76">
        <v>0</v>
      </c>
      <c r="O19" t="s">
        <v>849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</row>
    <row r="20" spans="1:27" x14ac:dyDescent="0.25">
      <c r="A20" s="74">
        <v>2017</v>
      </c>
      <c r="B20" s="74">
        <v>1</v>
      </c>
      <c r="C20" t="s">
        <v>856</v>
      </c>
      <c r="D20" t="s">
        <v>848</v>
      </c>
      <c r="E20" t="s">
        <v>58</v>
      </c>
      <c r="F20" t="s">
        <v>67</v>
      </c>
      <c r="G20" t="s">
        <v>14</v>
      </c>
      <c r="H20" s="68">
        <v>0</v>
      </c>
      <c r="I20" s="74">
        <v>2017</v>
      </c>
      <c r="J20" s="74">
        <v>2017</v>
      </c>
      <c r="K20">
        <v>0</v>
      </c>
      <c r="L20" s="75">
        <v>-18.928723999999999</v>
      </c>
      <c r="M20" s="75">
        <v>-48.274265999999997</v>
      </c>
      <c r="N20" s="76">
        <v>0</v>
      </c>
      <c r="O20" t="s">
        <v>849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s="74">
        <v>2017</v>
      </c>
      <c r="B21" s="74">
        <v>1</v>
      </c>
      <c r="C21" t="s">
        <v>857</v>
      </c>
      <c r="D21" t="s">
        <v>848</v>
      </c>
      <c r="E21" t="s">
        <v>58</v>
      </c>
      <c r="F21" t="s">
        <v>67</v>
      </c>
      <c r="G21" t="s">
        <v>14</v>
      </c>
      <c r="H21" s="68">
        <v>0</v>
      </c>
      <c r="I21" s="74">
        <v>2017</v>
      </c>
      <c r="J21" s="74">
        <v>2017</v>
      </c>
      <c r="K21">
        <v>0</v>
      </c>
      <c r="L21" s="75">
        <v>-18.928723999999999</v>
      </c>
      <c r="M21" s="75">
        <v>-48.274265999999997</v>
      </c>
      <c r="N21" s="76">
        <v>0</v>
      </c>
      <c r="O21" t="s">
        <v>849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</row>
    <row r="22" spans="1:27" x14ac:dyDescent="0.25">
      <c r="A22" s="74">
        <v>2017</v>
      </c>
      <c r="B22" s="74">
        <v>1</v>
      </c>
      <c r="C22" t="s">
        <v>858</v>
      </c>
      <c r="D22" t="s">
        <v>848</v>
      </c>
      <c r="E22" t="s">
        <v>58</v>
      </c>
      <c r="F22" t="s">
        <v>73</v>
      </c>
      <c r="G22" t="s">
        <v>14</v>
      </c>
      <c r="H22" s="68">
        <v>0</v>
      </c>
      <c r="I22" s="74">
        <v>2017</v>
      </c>
      <c r="J22" s="74">
        <v>2017</v>
      </c>
      <c r="K22">
        <v>0</v>
      </c>
      <c r="L22" s="74">
        <v>-18.977387</v>
      </c>
      <c r="M22" s="74">
        <v>-49.467793999999998</v>
      </c>
      <c r="N22" s="76">
        <v>0</v>
      </c>
      <c r="O22" t="s">
        <v>849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</row>
    <row r="23" spans="1:27" x14ac:dyDescent="0.25">
      <c r="A23" s="74">
        <v>2017</v>
      </c>
      <c r="B23" s="74">
        <v>1</v>
      </c>
      <c r="C23" t="s">
        <v>859</v>
      </c>
      <c r="D23" t="s">
        <v>848</v>
      </c>
      <c r="E23" t="s">
        <v>58</v>
      </c>
      <c r="F23" t="s">
        <v>67</v>
      </c>
      <c r="G23" t="s">
        <v>14</v>
      </c>
      <c r="H23" s="68">
        <v>0</v>
      </c>
      <c r="I23" s="74">
        <v>2017</v>
      </c>
      <c r="J23" s="74">
        <v>2017</v>
      </c>
      <c r="K23">
        <v>0</v>
      </c>
      <c r="L23" s="75">
        <v>-18.928723999999999</v>
      </c>
      <c r="M23" s="75">
        <v>-48.274265999999997</v>
      </c>
      <c r="N23" s="76">
        <v>0</v>
      </c>
      <c r="O23" t="s">
        <v>849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</row>
    <row r="24" spans="1:27" x14ac:dyDescent="0.25">
      <c r="A24" s="74">
        <v>2017</v>
      </c>
      <c r="B24" s="74">
        <v>1</v>
      </c>
      <c r="C24" t="s">
        <v>860</v>
      </c>
      <c r="D24" t="s">
        <v>848</v>
      </c>
      <c r="E24" t="s">
        <v>58</v>
      </c>
      <c r="F24" t="s">
        <v>67</v>
      </c>
      <c r="G24" t="s">
        <v>14</v>
      </c>
      <c r="H24" s="68">
        <v>0</v>
      </c>
      <c r="I24" s="74">
        <v>2017</v>
      </c>
      <c r="J24" s="74">
        <v>2017</v>
      </c>
      <c r="K24">
        <v>0</v>
      </c>
      <c r="L24" s="75">
        <v>-18.928723999999999</v>
      </c>
      <c r="M24" s="75">
        <v>-48.274265999999997</v>
      </c>
      <c r="N24" s="76">
        <v>0</v>
      </c>
      <c r="O24" t="s">
        <v>849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s="74">
        <v>2017</v>
      </c>
      <c r="B25" s="74">
        <v>1</v>
      </c>
      <c r="C25" t="s">
        <v>861</v>
      </c>
      <c r="D25" t="s">
        <v>848</v>
      </c>
      <c r="E25" t="s">
        <v>58</v>
      </c>
      <c r="F25" t="s">
        <v>67</v>
      </c>
      <c r="G25" t="s">
        <v>14</v>
      </c>
      <c r="H25" s="68">
        <v>0</v>
      </c>
      <c r="I25" s="74">
        <v>2017</v>
      </c>
      <c r="J25" s="74">
        <v>2017</v>
      </c>
      <c r="K25">
        <v>0</v>
      </c>
      <c r="L25" s="75">
        <v>-18.928723999999999</v>
      </c>
      <c r="M25" s="75">
        <v>-48.274265999999997</v>
      </c>
      <c r="N25" s="76">
        <v>0</v>
      </c>
      <c r="O25" t="s">
        <v>849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s="74">
        <v>2017</v>
      </c>
      <c r="B26" s="74">
        <v>1</v>
      </c>
      <c r="C26" t="s">
        <v>862</v>
      </c>
      <c r="D26" t="s">
        <v>848</v>
      </c>
      <c r="E26" t="s">
        <v>58</v>
      </c>
      <c r="F26" t="s">
        <v>67</v>
      </c>
      <c r="G26" t="s">
        <v>14</v>
      </c>
      <c r="H26" s="68">
        <v>0</v>
      </c>
      <c r="I26" s="74">
        <v>2017</v>
      </c>
      <c r="J26" s="74">
        <v>2017</v>
      </c>
      <c r="K26">
        <v>0</v>
      </c>
      <c r="L26" s="75">
        <v>-18.928723999999999</v>
      </c>
      <c r="M26" s="75">
        <v>-48.274265999999997</v>
      </c>
      <c r="N26" s="76">
        <v>0</v>
      </c>
      <c r="O26" t="s">
        <v>849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</row>
    <row r="27" spans="1:27" x14ac:dyDescent="0.25">
      <c r="A27" s="74">
        <v>2017</v>
      </c>
      <c r="B27" s="74">
        <v>1</v>
      </c>
      <c r="C27" t="s">
        <v>863</v>
      </c>
      <c r="D27" t="s">
        <v>848</v>
      </c>
      <c r="E27" t="s">
        <v>58</v>
      </c>
      <c r="F27" t="s">
        <v>67</v>
      </c>
      <c r="G27" t="s">
        <v>14</v>
      </c>
      <c r="H27" s="68">
        <v>0</v>
      </c>
      <c r="I27" s="74">
        <v>2017</v>
      </c>
      <c r="J27" s="74">
        <v>2017</v>
      </c>
      <c r="K27">
        <v>0</v>
      </c>
      <c r="L27" s="75">
        <v>-18.928723999999999</v>
      </c>
      <c r="M27" s="75">
        <v>-48.274265999999997</v>
      </c>
      <c r="N27" s="76">
        <v>0</v>
      </c>
      <c r="O27" t="s">
        <v>849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</row>
    <row r="28" spans="1:27" x14ac:dyDescent="0.25">
      <c r="A28" s="74">
        <v>2017</v>
      </c>
      <c r="B28" s="74">
        <v>1</v>
      </c>
      <c r="C28" t="s">
        <v>864</v>
      </c>
      <c r="D28" t="s">
        <v>848</v>
      </c>
      <c r="E28" t="s">
        <v>58</v>
      </c>
      <c r="F28" t="s">
        <v>67</v>
      </c>
      <c r="G28" t="s">
        <v>14</v>
      </c>
      <c r="H28" s="68">
        <v>0</v>
      </c>
      <c r="I28" s="74">
        <v>2017</v>
      </c>
      <c r="J28" s="74">
        <v>2017</v>
      </c>
      <c r="K28">
        <v>0</v>
      </c>
      <c r="L28" s="75">
        <v>-18.928723999999999</v>
      </c>
      <c r="M28" s="75">
        <v>-48.274265999999997</v>
      </c>
      <c r="N28" s="76">
        <v>0</v>
      </c>
      <c r="O28" t="s">
        <v>849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</row>
    <row r="29" spans="1:27" x14ac:dyDescent="0.25">
      <c r="A29" s="74">
        <v>2017</v>
      </c>
      <c r="B29" s="74">
        <v>1</v>
      </c>
      <c r="C29" t="s">
        <v>865</v>
      </c>
      <c r="D29" t="s">
        <v>848</v>
      </c>
      <c r="E29" t="s">
        <v>58</v>
      </c>
      <c r="F29" t="s">
        <v>67</v>
      </c>
      <c r="G29" t="s">
        <v>14</v>
      </c>
      <c r="H29" s="68">
        <v>0</v>
      </c>
      <c r="I29" s="74">
        <v>2017</v>
      </c>
      <c r="J29" s="74">
        <v>2017</v>
      </c>
      <c r="K29">
        <v>0</v>
      </c>
      <c r="L29" s="75">
        <v>-18.928723999999999</v>
      </c>
      <c r="M29" s="75">
        <v>-48.274265999999997</v>
      </c>
      <c r="N29" s="76">
        <v>0</v>
      </c>
      <c r="O29" t="s">
        <v>849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</row>
    <row r="30" spans="1:27" x14ac:dyDescent="0.25">
      <c r="A30" s="74">
        <v>2017</v>
      </c>
      <c r="B30" s="74">
        <v>1</v>
      </c>
      <c r="C30" t="s">
        <v>866</v>
      </c>
      <c r="D30" t="s">
        <v>848</v>
      </c>
      <c r="E30" t="s">
        <v>58</v>
      </c>
      <c r="F30" t="s">
        <v>67</v>
      </c>
      <c r="G30" t="s">
        <v>14</v>
      </c>
      <c r="H30" s="68">
        <v>0</v>
      </c>
      <c r="I30" s="74">
        <v>2017</v>
      </c>
      <c r="J30" s="74">
        <v>2017</v>
      </c>
      <c r="K30">
        <v>0</v>
      </c>
      <c r="L30" s="75">
        <v>-18.928723999999999</v>
      </c>
      <c r="M30" s="75">
        <v>-48.274265999999997</v>
      </c>
      <c r="N30" s="76">
        <v>0</v>
      </c>
      <c r="O30" t="s">
        <v>849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</row>
    <row r="31" spans="1:27" x14ac:dyDescent="0.25">
      <c r="A31" s="74">
        <v>2017</v>
      </c>
      <c r="B31" s="74">
        <v>1</v>
      </c>
      <c r="C31" t="s">
        <v>867</v>
      </c>
      <c r="D31" t="s">
        <v>848</v>
      </c>
      <c r="E31" t="s">
        <v>58</v>
      </c>
      <c r="F31" t="s">
        <v>67</v>
      </c>
      <c r="G31" t="s">
        <v>14</v>
      </c>
      <c r="H31" s="68">
        <v>0</v>
      </c>
      <c r="I31" s="74">
        <v>2017</v>
      </c>
      <c r="J31" s="74">
        <v>2017</v>
      </c>
      <c r="K31">
        <v>0</v>
      </c>
      <c r="L31" s="75">
        <v>-18.928723999999999</v>
      </c>
      <c r="M31" s="75">
        <v>-48.274265999999997</v>
      </c>
      <c r="N31" s="76">
        <v>0</v>
      </c>
      <c r="O31" t="s">
        <v>849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</row>
    <row r="32" spans="1:27" x14ac:dyDescent="0.25">
      <c r="A32" s="74">
        <v>2017</v>
      </c>
      <c r="B32" s="74">
        <v>1</v>
      </c>
      <c r="C32" t="s">
        <v>868</v>
      </c>
      <c r="D32" t="s">
        <v>848</v>
      </c>
      <c r="E32" t="s">
        <v>58</v>
      </c>
      <c r="F32" t="s">
        <v>67</v>
      </c>
      <c r="G32" t="s">
        <v>14</v>
      </c>
      <c r="H32" s="68">
        <v>0</v>
      </c>
      <c r="I32" s="74">
        <v>2017</v>
      </c>
      <c r="J32" s="74">
        <v>2017</v>
      </c>
      <c r="K32">
        <v>0</v>
      </c>
      <c r="L32" s="75">
        <v>-18.928723999999999</v>
      </c>
      <c r="M32" s="75">
        <v>-48.274265999999997</v>
      </c>
      <c r="N32" s="76">
        <v>0</v>
      </c>
      <c r="O32" t="s">
        <v>849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s="74">
        <v>2017</v>
      </c>
      <c r="B33" s="74">
        <v>1</v>
      </c>
      <c r="C33" t="s">
        <v>869</v>
      </c>
      <c r="D33" t="s">
        <v>848</v>
      </c>
      <c r="E33" t="s">
        <v>58</v>
      </c>
      <c r="F33" t="s">
        <v>67</v>
      </c>
      <c r="G33" t="s">
        <v>14</v>
      </c>
      <c r="H33" s="68">
        <v>0</v>
      </c>
      <c r="I33" s="74">
        <v>2017</v>
      </c>
      <c r="J33" s="74">
        <v>2017</v>
      </c>
      <c r="K33">
        <v>0</v>
      </c>
      <c r="L33" s="75">
        <v>-18.928723999999999</v>
      </c>
      <c r="M33" s="75">
        <v>-48.274265999999997</v>
      </c>
      <c r="N33" s="76">
        <v>0</v>
      </c>
      <c r="O33" t="s">
        <v>849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</row>
    <row r="34" spans="1:27" x14ac:dyDescent="0.25">
      <c r="A34" s="74">
        <v>2017</v>
      </c>
      <c r="B34" s="74">
        <v>1</v>
      </c>
      <c r="C34" t="s">
        <v>870</v>
      </c>
      <c r="D34" t="s">
        <v>848</v>
      </c>
      <c r="E34" t="s">
        <v>58</v>
      </c>
      <c r="F34" t="s">
        <v>67</v>
      </c>
      <c r="G34" t="s">
        <v>14</v>
      </c>
      <c r="H34" s="68">
        <v>0</v>
      </c>
      <c r="I34" s="74">
        <v>2017</v>
      </c>
      <c r="J34" s="74">
        <v>2017</v>
      </c>
      <c r="K34">
        <v>0</v>
      </c>
      <c r="L34" s="75">
        <v>-18.928723999999999</v>
      </c>
      <c r="M34" s="75">
        <v>-48.274265999999997</v>
      </c>
      <c r="N34" s="76">
        <v>0</v>
      </c>
      <c r="O34" t="s">
        <v>849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</row>
    <row r="35" spans="1:27" x14ac:dyDescent="0.25">
      <c r="A35" s="74">
        <v>2017</v>
      </c>
      <c r="B35" s="74">
        <v>1</v>
      </c>
      <c r="C35" t="s">
        <v>871</v>
      </c>
      <c r="D35" t="s">
        <v>848</v>
      </c>
      <c r="E35" t="s">
        <v>58</v>
      </c>
      <c r="F35" t="s">
        <v>67</v>
      </c>
      <c r="G35" t="s">
        <v>14</v>
      </c>
      <c r="H35" s="68">
        <v>0</v>
      </c>
      <c r="I35" s="74">
        <v>2017</v>
      </c>
      <c r="J35" s="74">
        <v>2017</v>
      </c>
      <c r="K35">
        <v>0</v>
      </c>
      <c r="L35" s="75">
        <v>-18.928723999999999</v>
      </c>
      <c r="M35" s="75">
        <v>-48.274265999999997</v>
      </c>
      <c r="N35" s="76">
        <v>0</v>
      </c>
      <c r="O35" t="s">
        <v>849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</row>
    <row r="36" spans="1:27" x14ac:dyDescent="0.25">
      <c r="A36" s="74">
        <v>2017</v>
      </c>
      <c r="B36" s="74">
        <v>1</v>
      </c>
      <c r="C36" t="s">
        <v>872</v>
      </c>
      <c r="D36" t="s">
        <v>848</v>
      </c>
      <c r="E36" t="s">
        <v>58</v>
      </c>
      <c r="F36" t="s">
        <v>67</v>
      </c>
      <c r="G36" t="s">
        <v>14</v>
      </c>
      <c r="H36" s="68">
        <v>0</v>
      </c>
      <c r="I36" s="74">
        <v>2017</v>
      </c>
      <c r="J36" s="74">
        <v>2017</v>
      </c>
      <c r="K36">
        <v>0</v>
      </c>
      <c r="L36" s="75">
        <v>-18.928723999999999</v>
      </c>
      <c r="M36" s="75">
        <v>-48.274265999999997</v>
      </c>
      <c r="N36" s="76">
        <v>0</v>
      </c>
      <c r="O36" t="s">
        <v>849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s="74">
        <v>2017</v>
      </c>
      <c r="B37" s="74">
        <v>1</v>
      </c>
      <c r="C37" t="s">
        <v>873</v>
      </c>
      <c r="D37" t="s">
        <v>848</v>
      </c>
      <c r="E37" t="s">
        <v>58</v>
      </c>
      <c r="F37" t="s">
        <v>67</v>
      </c>
      <c r="G37" t="s">
        <v>14</v>
      </c>
      <c r="H37" s="68">
        <v>0</v>
      </c>
      <c r="I37" s="74">
        <v>2017</v>
      </c>
      <c r="J37" s="74">
        <v>2017</v>
      </c>
      <c r="K37">
        <v>0</v>
      </c>
      <c r="L37" s="75">
        <v>-18.928723999999999</v>
      </c>
      <c r="M37" s="75">
        <v>-48.274265999999997</v>
      </c>
      <c r="N37" s="76">
        <v>0</v>
      </c>
      <c r="O37" t="s">
        <v>849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</row>
    <row r="38" spans="1:27" x14ac:dyDescent="0.25">
      <c r="A38" s="74">
        <v>2017</v>
      </c>
      <c r="B38" s="74">
        <v>1</v>
      </c>
      <c r="C38" t="s">
        <v>874</v>
      </c>
      <c r="D38" t="s">
        <v>848</v>
      </c>
      <c r="E38" t="s">
        <v>58</v>
      </c>
      <c r="F38" t="s">
        <v>67</v>
      </c>
      <c r="G38" t="s">
        <v>14</v>
      </c>
      <c r="H38" s="68">
        <v>0</v>
      </c>
      <c r="I38" s="74">
        <v>2017</v>
      </c>
      <c r="J38" s="74">
        <v>2017</v>
      </c>
      <c r="K38">
        <v>0</v>
      </c>
      <c r="L38" s="75">
        <v>-18.928723999999999</v>
      </c>
      <c r="M38" s="75">
        <v>-48.274265999999997</v>
      </c>
      <c r="N38" s="76">
        <v>0</v>
      </c>
      <c r="O38" t="s">
        <v>849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s="74">
        <v>2017</v>
      </c>
      <c r="B39" s="74">
        <v>1</v>
      </c>
      <c r="C39" t="s">
        <v>875</v>
      </c>
      <c r="D39" t="s">
        <v>848</v>
      </c>
      <c r="E39" t="s">
        <v>58</v>
      </c>
      <c r="F39" t="s">
        <v>67</v>
      </c>
      <c r="G39" t="s">
        <v>14</v>
      </c>
      <c r="H39" s="68">
        <v>0</v>
      </c>
      <c r="I39" s="74">
        <v>2017</v>
      </c>
      <c r="J39" s="74">
        <v>2017</v>
      </c>
      <c r="K39">
        <v>0</v>
      </c>
      <c r="L39" s="75">
        <v>-18.928723999999999</v>
      </c>
      <c r="M39" s="75">
        <v>-48.274265999999997</v>
      </c>
      <c r="N39" s="76">
        <v>0</v>
      </c>
      <c r="O39" t="s">
        <v>849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</row>
    <row r="40" spans="1:27" x14ac:dyDescent="0.25">
      <c r="A40" s="74">
        <v>2017</v>
      </c>
      <c r="B40" s="74">
        <v>1</v>
      </c>
      <c r="C40" t="s">
        <v>876</v>
      </c>
      <c r="D40" t="s">
        <v>848</v>
      </c>
      <c r="E40" t="s">
        <v>58</v>
      </c>
      <c r="F40" t="s">
        <v>67</v>
      </c>
      <c r="G40" t="s">
        <v>14</v>
      </c>
      <c r="H40" s="68">
        <v>0</v>
      </c>
      <c r="I40" s="74">
        <v>2017</v>
      </c>
      <c r="J40" s="74">
        <v>2017</v>
      </c>
      <c r="K40">
        <v>0</v>
      </c>
      <c r="L40" s="75">
        <v>-18.928723999999999</v>
      </c>
      <c r="M40" s="75">
        <v>-48.274265999999997</v>
      </c>
      <c r="N40" s="76">
        <v>0</v>
      </c>
      <c r="O40" t="s">
        <v>849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</row>
    <row r="41" spans="1:27" x14ac:dyDescent="0.25">
      <c r="A41" s="74">
        <v>2017</v>
      </c>
      <c r="B41" s="74">
        <v>1</v>
      </c>
      <c r="C41" t="s">
        <v>877</v>
      </c>
      <c r="D41" t="s">
        <v>848</v>
      </c>
      <c r="E41" t="s">
        <v>58</v>
      </c>
      <c r="F41" t="s">
        <v>67</v>
      </c>
      <c r="G41" t="s">
        <v>14</v>
      </c>
      <c r="H41" s="68">
        <v>0</v>
      </c>
      <c r="I41" s="74">
        <v>2017</v>
      </c>
      <c r="J41" s="74">
        <v>2017</v>
      </c>
      <c r="K41">
        <v>0</v>
      </c>
      <c r="L41" s="75">
        <v>-18.928723999999999</v>
      </c>
      <c r="M41" s="75">
        <v>-48.274265999999997</v>
      </c>
      <c r="N41" s="76">
        <v>0</v>
      </c>
      <c r="O41" t="s">
        <v>849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</row>
    <row r="42" spans="1:27" x14ac:dyDescent="0.25">
      <c r="A42" s="74">
        <v>2017</v>
      </c>
      <c r="B42" s="74">
        <v>1</v>
      </c>
      <c r="C42" t="s">
        <v>878</v>
      </c>
      <c r="D42" t="s">
        <v>848</v>
      </c>
      <c r="E42" t="s">
        <v>58</v>
      </c>
      <c r="F42" t="s">
        <v>67</v>
      </c>
      <c r="G42" t="s">
        <v>14</v>
      </c>
      <c r="H42" s="68">
        <v>0</v>
      </c>
      <c r="I42" s="74">
        <v>2017</v>
      </c>
      <c r="J42" s="74">
        <v>2017</v>
      </c>
      <c r="K42">
        <v>0</v>
      </c>
      <c r="L42" s="75">
        <v>-18.928723999999999</v>
      </c>
      <c r="M42" s="75">
        <v>-48.274265999999997</v>
      </c>
      <c r="N42" s="76">
        <v>0</v>
      </c>
      <c r="O42" t="s">
        <v>849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</row>
    <row r="43" spans="1:27" x14ac:dyDescent="0.25">
      <c r="A43" s="74">
        <v>2017</v>
      </c>
      <c r="B43" s="74">
        <v>1</v>
      </c>
      <c r="C43" t="s">
        <v>879</v>
      </c>
      <c r="D43" t="s">
        <v>848</v>
      </c>
      <c r="E43" t="s">
        <v>58</v>
      </c>
      <c r="F43" t="s">
        <v>67</v>
      </c>
      <c r="G43" t="s">
        <v>14</v>
      </c>
      <c r="H43" s="68">
        <v>0</v>
      </c>
      <c r="I43" s="74">
        <v>2017</v>
      </c>
      <c r="J43" s="74">
        <v>2017</v>
      </c>
      <c r="K43">
        <v>0</v>
      </c>
      <c r="L43" s="75">
        <v>-18.928723999999999</v>
      </c>
      <c r="M43" s="75">
        <v>-48.274265999999997</v>
      </c>
      <c r="N43" s="76">
        <v>0</v>
      </c>
      <c r="O43" t="s">
        <v>849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</row>
    <row r="44" spans="1:27" x14ac:dyDescent="0.25">
      <c r="A44" s="74">
        <v>2017</v>
      </c>
      <c r="B44" s="74">
        <v>1</v>
      </c>
      <c r="C44" t="s">
        <v>880</v>
      </c>
      <c r="D44" t="s">
        <v>848</v>
      </c>
      <c r="E44" t="s">
        <v>58</v>
      </c>
      <c r="F44" t="s">
        <v>67</v>
      </c>
      <c r="G44" t="s">
        <v>14</v>
      </c>
      <c r="H44" s="68">
        <v>0</v>
      </c>
      <c r="I44" s="74">
        <v>2017</v>
      </c>
      <c r="J44" s="74">
        <v>2017</v>
      </c>
      <c r="K44">
        <v>0</v>
      </c>
      <c r="L44" s="75">
        <v>-18.928723999999999</v>
      </c>
      <c r="M44" s="75">
        <v>-48.274265999999997</v>
      </c>
      <c r="N44" s="76">
        <v>0</v>
      </c>
      <c r="O44" t="s">
        <v>849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</row>
    <row r="45" spans="1:27" x14ac:dyDescent="0.25">
      <c r="A45" s="74">
        <v>2017</v>
      </c>
      <c r="B45" s="74">
        <v>1</v>
      </c>
      <c r="C45" t="s">
        <v>881</v>
      </c>
      <c r="D45" t="s">
        <v>848</v>
      </c>
      <c r="E45" t="s">
        <v>58</v>
      </c>
      <c r="F45" t="s">
        <v>67</v>
      </c>
      <c r="G45" t="s">
        <v>14</v>
      </c>
      <c r="H45" s="68">
        <v>0</v>
      </c>
      <c r="I45" s="74">
        <v>2017</v>
      </c>
      <c r="J45" s="74">
        <v>2017</v>
      </c>
      <c r="K45">
        <v>0</v>
      </c>
      <c r="L45" s="75">
        <v>-18.928723999999999</v>
      </c>
      <c r="M45" s="75">
        <v>-48.274265999999997</v>
      </c>
      <c r="N45" s="76">
        <v>0</v>
      </c>
      <c r="O45" t="s">
        <v>849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</row>
    <row r="46" spans="1:27" x14ac:dyDescent="0.25">
      <c r="A46" s="74">
        <v>2017</v>
      </c>
      <c r="B46" s="74">
        <v>1</v>
      </c>
      <c r="C46" t="s">
        <v>882</v>
      </c>
      <c r="D46" t="s">
        <v>848</v>
      </c>
      <c r="E46" t="s">
        <v>58</v>
      </c>
      <c r="F46" t="s">
        <v>67</v>
      </c>
      <c r="G46" t="s">
        <v>14</v>
      </c>
      <c r="H46" s="68">
        <v>0</v>
      </c>
      <c r="I46" s="74">
        <v>2017</v>
      </c>
      <c r="J46" s="74">
        <v>2017</v>
      </c>
      <c r="K46">
        <v>0</v>
      </c>
      <c r="L46" s="75">
        <v>-18.928723999999999</v>
      </c>
      <c r="M46" s="75">
        <v>-48.274265999999997</v>
      </c>
      <c r="N46" s="76">
        <v>0</v>
      </c>
      <c r="O46" t="s">
        <v>849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</row>
    <row r="47" spans="1:27" x14ac:dyDescent="0.25">
      <c r="A47" s="74">
        <v>2017</v>
      </c>
      <c r="B47" s="74">
        <v>1</v>
      </c>
      <c r="C47" t="s">
        <v>883</v>
      </c>
      <c r="D47" t="s">
        <v>848</v>
      </c>
      <c r="E47" t="s">
        <v>58</v>
      </c>
      <c r="F47" t="s">
        <v>67</v>
      </c>
      <c r="G47" t="s">
        <v>14</v>
      </c>
      <c r="H47" s="68">
        <v>0</v>
      </c>
      <c r="I47" s="74">
        <v>2017</v>
      </c>
      <c r="J47" s="74">
        <v>2017</v>
      </c>
      <c r="K47">
        <v>0</v>
      </c>
      <c r="L47" s="75">
        <v>-18.928723999999999</v>
      </c>
      <c r="M47" s="75">
        <v>-48.274265999999997</v>
      </c>
      <c r="N47" s="76">
        <v>0</v>
      </c>
      <c r="O47" t="s">
        <v>849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</row>
    <row r="48" spans="1:27" x14ac:dyDescent="0.25">
      <c r="A48" s="74">
        <v>2017</v>
      </c>
      <c r="B48" s="74">
        <v>1</v>
      </c>
      <c r="C48" t="s">
        <v>884</v>
      </c>
      <c r="D48" t="s">
        <v>848</v>
      </c>
      <c r="E48" t="s">
        <v>58</v>
      </c>
      <c r="F48" t="s">
        <v>67</v>
      </c>
      <c r="G48" t="s">
        <v>14</v>
      </c>
      <c r="H48" s="68">
        <v>0</v>
      </c>
      <c r="I48" s="74">
        <v>2017</v>
      </c>
      <c r="J48" s="74">
        <v>2017</v>
      </c>
      <c r="K48">
        <v>0</v>
      </c>
      <c r="L48" s="75">
        <v>-18.928723999999999</v>
      </c>
      <c r="M48" s="75">
        <v>-48.274265999999997</v>
      </c>
      <c r="N48" s="76">
        <v>0</v>
      </c>
      <c r="O48" t="s">
        <v>849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</row>
    <row r="49" spans="1:27" x14ac:dyDescent="0.25">
      <c r="A49" s="74">
        <v>2017</v>
      </c>
      <c r="B49" s="74">
        <v>1</v>
      </c>
      <c r="C49" t="s">
        <v>885</v>
      </c>
      <c r="D49" t="s">
        <v>848</v>
      </c>
      <c r="E49" t="s">
        <v>58</v>
      </c>
      <c r="F49" t="s">
        <v>67</v>
      </c>
      <c r="G49" t="s">
        <v>14</v>
      </c>
      <c r="H49" s="68">
        <v>0</v>
      </c>
      <c r="I49" s="74">
        <v>2017</v>
      </c>
      <c r="J49" s="74">
        <v>2017</v>
      </c>
      <c r="K49">
        <v>0</v>
      </c>
      <c r="L49" s="75">
        <v>-18.928723999999999</v>
      </c>
      <c r="M49" s="75">
        <v>-48.274265999999997</v>
      </c>
      <c r="N49" s="76">
        <v>0</v>
      </c>
      <c r="O49" t="s">
        <v>849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</row>
    <row r="50" spans="1:27" x14ac:dyDescent="0.25">
      <c r="A50" s="74">
        <v>2017</v>
      </c>
      <c r="B50" s="74">
        <v>1</v>
      </c>
      <c r="C50" t="s">
        <v>886</v>
      </c>
      <c r="D50" t="s">
        <v>848</v>
      </c>
      <c r="E50" t="s">
        <v>58</v>
      </c>
      <c r="F50" t="s">
        <v>67</v>
      </c>
      <c r="G50" t="s">
        <v>14</v>
      </c>
      <c r="H50" s="68">
        <v>0</v>
      </c>
      <c r="I50" s="74">
        <v>2017</v>
      </c>
      <c r="J50" s="74">
        <v>2017</v>
      </c>
      <c r="K50">
        <v>0</v>
      </c>
      <c r="L50" s="75">
        <v>-18.928723999999999</v>
      </c>
      <c r="M50" s="75">
        <v>-48.274265999999997</v>
      </c>
      <c r="N50" s="76">
        <v>0</v>
      </c>
      <c r="O50" t="s">
        <v>849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</row>
    <row r="51" spans="1:27" x14ac:dyDescent="0.25">
      <c r="A51" s="74">
        <v>2017</v>
      </c>
      <c r="B51" s="74">
        <v>1</v>
      </c>
      <c r="C51" t="s">
        <v>887</v>
      </c>
      <c r="D51" t="s">
        <v>848</v>
      </c>
      <c r="E51" t="s">
        <v>58</v>
      </c>
      <c r="F51" t="s">
        <v>67</v>
      </c>
      <c r="G51" t="s">
        <v>14</v>
      </c>
      <c r="H51" s="68">
        <v>0</v>
      </c>
      <c r="I51" s="74">
        <v>2017</v>
      </c>
      <c r="J51" s="74">
        <v>2017</v>
      </c>
      <c r="K51">
        <v>0</v>
      </c>
      <c r="L51" s="75">
        <v>-18.928723999999999</v>
      </c>
      <c r="M51" s="75">
        <v>-48.274265999999997</v>
      </c>
      <c r="N51" s="76">
        <v>0</v>
      </c>
      <c r="O51" t="s">
        <v>849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</row>
    <row r="52" spans="1:27" x14ac:dyDescent="0.25">
      <c r="A52" s="74">
        <v>2017</v>
      </c>
      <c r="B52" s="74">
        <v>1</v>
      </c>
      <c r="C52" t="s">
        <v>888</v>
      </c>
      <c r="D52" t="s">
        <v>848</v>
      </c>
      <c r="E52" t="s">
        <v>58</v>
      </c>
      <c r="F52" t="s">
        <v>73</v>
      </c>
      <c r="G52" t="s">
        <v>14</v>
      </c>
      <c r="H52" s="68">
        <v>0</v>
      </c>
      <c r="I52" s="74">
        <v>2017</v>
      </c>
      <c r="J52" s="74">
        <v>2017</v>
      </c>
      <c r="K52">
        <v>0</v>
      </c>
      <c r="L52" s="74">
        <v>-18.977387</v>
      </c>
      <c r="M52" s="74">
        <v>-49.467793999999998</v>
      </c>
      <c r="N52" s="76">
        <v>0</v>
      </c>
      <c r="O52" t="s">
        <v>849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</row>
    <row r="53" spans="1:27" x14ac:dyDescent="0.25">
      <c r="A53" s="74">
        <v>2017</v>
      </c>
      <c r="B53" s="74">
        <v>1</v>
      </c>
      <c r="C53" t="s">
        <v>889</v>
      </c>
      <c r="D53" t="s">
        <v>848</v>
      </c>
      <c r="E53" t="s">
        <v>58</v>
      </c>
      <c r="F53" t="s">
        <v>67</v>
      </c>
      <c r="G53" t="s">
        <v>14</v>
      </c>
      <c r="H53" s="68">
        <v>0</v>
      </c>
      <c r="I53" s="74">
        <v>2017</v>
      </c>
      <c r="J53" s="74">
        <v>2017</v>
      </c>
      <c r="K53">
        <v>0</v>
      </c>
      <c r="L53" s="75">
        <v>-18.928723999999999</v>
      </c>
      <c r="M53" s="75">
        <v>-48.274265999999997</v>
      </c>
      <c r="N53" s="76">
        <v>0</v>
      </c>
      <c r="O53" t="s">
        <v>849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</row>
    <row r="54" spans="1:27" x14ac:dyDescent="0.25">
      <c r="A54" s="74">
        <v>2017</v>
      </c>
      <c r="B54" s="74">
        <v>1</v>
      </c>
      <c r="C54" t="s">
        <v>890</v>
      </c>
      <c r="D54" t="s">
        <v>848</v>
      </c>
      <c r="E54" t="s">
        <v>58</v>
      </c>
      <c r="F54" t="s">
        <v>67</v>
      </c>
      <c r="G54" t="s">
        <v>14</v>
      </c>
      <c r="H54" s="68">
        <v>0</v>
      </c>
      <c r="I54" s="74">
        <v>2017</v>
      </c>
      <c r="J54" s="74">
        <v>2017</v>
      </c>
      <c r="K54">
        <v>0</v>
      </c>
      <c r="L54" s="75">
        <v>-18.928723999999999</v>
      </c>
      <c r="M54" s="75">
        <v>-48.274265999999997</v>
      </c>
      <c r="N54" s="76">
        <v>0</v>
      </c>
      <c r="O54" t="s">
        <v>849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</row>
    <row r="55" spans="1:27" x14ac:dyDescent="0.25">
      <c r="A55" s="74">
        <v>2017</v>
      </c>
      <c r="B55" s="74">
        <v>1</v>
      </c>
      <c r="C55" t="s">
        <v>891</v>
      </c>
      <c r="D55" t="s">
        <v>848</v>
      </c>
      <c r="E55" t="s">
        <v>58</v>
      </c>
      <c r="F55" t="s">
        <v>67</v>
      </c>
      <c r="G55" t="s">
        <v>14</v>
      </c>
      <c r="H55" s="68">
        <v>818033</v>
      </c>
      <c r="I55" s="74">
        <v>2017</v>
      </c>
      <c r="J55" s="74">
        <v>2017</v>
      </c>
      <c r="K55">
        <v>6789</v>
      </c>
      <c r="L55" s="75">
        <v>-18.928723999999999</v>
      </c>
      <c r="M55" s="75">
        <v>-48.274265999999997</v>
      </c>
      <c r="N55" s="76">
        <v>0</v>
      </c>
      <c r="O55" t="s">
        <v>849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</row>
    <row r="56" spans="1:27" x14ac:dyDescent="0.25">
      <c r="A56" s="74">
        <v>2017</v>
      </c>
      <c r="B56" s="74">
        <v>1</v>
      </c>
      <c r="C56" t="s">
        <v>892</v>
      </c>
      <c r="D56" t="s">
        <v>848</v>
      </c>
      <c r="E56" t="s">
        <v>58</v>
      </c>
      <c r="F56" t="s">
        <v>67</v>
      </c>
      <c r="G56" t="s">
        <v>14</v>
      </c>
      <c r="H56" s="68">
        <v>0</v>
      </c>
      <c r="I56" s="74">
        <v>2017</v>
      </c>
      <c r="J56" s="74">
        <v>2017</v>
      </c>
      <c r="K56">
        <v>0</v>
      </c>
      <c r="L56" s="75">
        <v>-18.928723999999999</v>
      </c>
      <c r="M56" s="75">
        <v>-48.274265999999997</v>
      </c>
      <c r="N56" s="76">
        <v>0</v>
      </c>
      <c r="O56" t="s">
        <v>849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s="74">
        <v>2017</v>
      </c>
      <c r="B57" s="74">
        <v>1</v>
      </c>
      <c r="C57" t="s">
        <v>893</v>
      </c>
      <c r="D57" t="s">
        <v>837</v>
      </c>
      <c r="E57" t="s">
        <v>58</v>
      </c>
      <c r="F57" t="s">
        <v>67</v>
      </c>
      <c r="G57" t="s">
        <v>14</v>
      </c>
      <c r="H57" s="68">
        <v>3630.9</v>
      </c>
      <c r="I57" s="74">
        <v>2017</v>
      </c>
      <c r="J57" s="74">
        <v>2017</v>
      </c>
      <c r="K57">
        <v>0</v>
      </c>
      <c r="L57" s="75">
        <v>-18.928723999999999</v>
      </c>
      <c r="M57" s="75">
        <v>-48.274265999999997</v>
      </c>
      <c r="N57" s="76">
        <v>0</v>
      </c>
      <c r="O57" t="s">
        <v>894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</row>
    <row r="58" spans="1:27" x14ac:dyDescent="0.25">
      <c r="A58" s="74">
        <v>2017</v>
      </c>
      <c r="B58" s="74">
        <v>1</v>
      </c>
      <c r="C58" t="s">
        <v>895</v>
      </c>
      <c r="D58" t="s">
        <v>896</v>
      </c>
      <c r="E58" t="s">
        <v>58</v>
      </c>
      <c r="F58" t="s">
        <v>67</v>
      </c>
      <c r="G58" t="s">
        <v>14</v>
      </c>
      <c r="H58" s="68">
        <v>0</v>
      </c>
      <c r="I58" s="74">
        <v>2017</v>
      </c>
      <c r="J58" s="74">
        <v>2017</v>
      </c>
      <c r="K58">
        <v>0</v>
      </c>
      <c r="L58" s="75">
        <v>-18.928723999999999</v>
      </c>
      <c r="M58" s="75">
        <v>-48.274265999999997</v>
      </c>
      <c r="N58" s="76">
        <v>0</v>
      </c>
      <c r="O58" t="s">
        <v>894</v>
      </c>
      <c r="P58" t="s">
        <v>897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</row>
    <row r="59" spans="1:27" x14ac:dyDescent="0.25">
      <c r="A59" s="74">
        <v>2017</v>
      </c>
      <c r="B59" s="74">
        <v>1</v>
      </c>
      <c r="C59" t="s">
        <v>898</v>
      </c>
      <c r="D59" t="s">
        <v>896</v>
      </c>
      <c r="E59" t="s">
        <v>58</v>
      </c>
      <c r="F59" t="s">
        <v>73</v>
      </c>
      <c r="G59" t="s">
        <v>14</v>
      </c>
      <c r="H59" s="68">
        <v>0</v>
      </c>
      <c r="I59" s="74">
        <v>2017</v>
      </c>
      <c r="J59" s="74">
        <v>2017</v>
      </c>
      <c r="K59">
        <v>66</v>
      </c>
      <c r="L59" s="75">
        <v>-18.928723999999999</v>
      </c>
      <c r="M59" s="75">
        <v>-48.274265999999997</v>
      </c>
      <c r="N59" s="76">
        <v>0</v>
      </c>
      <c r="O59" t="s">
        <v>894</v>
      </c>
      <c r="P59" t="s">
        <v>897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</row>
    <row r="60" spans="1:27" x14ac:dyDescent="0.25">
      <c r="A60" s="74">
        <v>2017</v>
      </c>
      <c r="B60" s="74">
        <v>1</v>
      </c>
      <c r="C60" t="s">
        <v>895</v>
      </c>
      <c r="D60" t="s">
        <v>896</v>
      </c>
      <c r="E60" t="s">
        <v>58</v>
      </c>
      <c r="F60" t="s">
        <v>73</v>
      </c>
      <c r="G60" t="s">
        <v>14</v>
      </c>
      <c r="H60" s="68">
        <v>0</v>
      </c>
      <c r="I60" s="74">
        <v>2017</v>
      </c>
      <c r="J60" s="74">
        <v>2017</v>
      </c>
      <c r="K60">
        <v>0</v>
      </c>
      <c r="L60" s="74">
        <v>-18.977387</v>
      </c>
      <c r="M60" s="74">
        <v>-49.467793999999998</v>
      </c>
      <c r="N60" s="76">
        <v>0</v>
      </c>
      <c r="O60" t="s">
        <v>894</v>
      </c>
      <c r="P60" t="s">
        <v>897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</row>
    <row r="61" spans="1:27" x14ac:dyDescent="0.25">
      <c r="A61" s="74">
        <v>2017</v>
      </c>
      <c r="B61" s="74">
        <v>1</v>
      </c>
      <c r="C61" t="s">
        <v>899</v>
      </c>
      <c r="D61" t="s">
        <v>900</v>
      </c>
      <c r="E61" t="s">
        <v>58</v>
      </c>
      <c r="F61" t="s">
        <v>67</v>
      </c>
      <c r="G61" t="s">
        <v>14</v>
      </c>
      <c r="H61" s="68">
        <v>0</v>
      </c>
      <c r="I61" s="74">
        <v>2017</v>
      </c>
      <c r="J61" s="74">
        <v>2017</v>
      </c>
      <c r="K61">
        <v>0</v>
      </c>
      <c r="L61" s="75">
        <v>-18.928723999999999</v>
      </c>
      <c r="M61" s="75">
        <v>-48.274265999999997</v>
      </c>
      <c r="N61" s="76">
        <v>0</v>
      </c>
      <c r="O61" t="s">
        <v>842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</row>
    <row r="62" spans="1:27" x14ac:dyDescent="0.25">
      <c r="A62" s="74">
        <v>2017</v>
      </c>
      <c r="B62" s="74">
        <v>1</v>
      </c>
      <c r="C62" t="s">
        <v>901</v>
      </c>
      <c r="D62" t="s">
        <v>900</v>
      </c>
      <c r="E62" t="s">
        <v>58</v>
      </c>
      <c r="F62" t="s">
        <v>67</v>
      </c>
      <c r="G62" t="s">
        <v>14</v>
      </c>
      <c r="H62" s="68">
        <v>0</v>
      </c>
      <c r="I62" s="74">
        <v>2017</v>
      </c>
      <c r="J62" s="74">
        <v>2017</v>
      </c>
      <c r="K62">
        <v>0</v>
      </c>
      <c r="L62" s="75">
        <v>-18.928723999999999</v>
      </c>
      <c r="M62" s="75">
        <v>-48.274265999999997</v>
      </c>
      <c r="N62" s="76">
        <v>0</v>
      </c>
      <c r="O62" t="s">
        <v>842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</row>
    <row r="63" spans="1:27" x14ac:dyDescent="0.25">
      <c r="A63" s="74">
        <v>2017</v>
      </c>
      <c r="B63" s="74">
        <v>1</v>
      </c>
      <c r="C63" t="s">
        <v>902</v>
      </c>
      <c r="D63" t="s">
        <v>900</v>
      </c>
      <c r="E63" t="s">
        <v>58</v>
      </c>
      <c r="F63" t="s">
        <v>67</v>
      </c>
      <c r="G63" t="s">
        <v>14</v>
      </c>
      <c r="H63" s="68">
        <v>0</v>
      </c>
      <c r="I63" s="74">
        <v>2017</v>
      </c>
      <c r="J63" s="74">
        <v>2017</v>
      </c>
      <c r="K63">
        <v>0</v>
      </c>
      <c r="L63" s="75">
        <v>-18.928723999999999</v>
      </c>
      <c r="M63" s="75">
        <v>-48.274265999999997</v>
      </c>
      <c r="N63" s="76">
        <v>0</v>
      </c>
      <c r="O63" t="s">
        <v>842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</row>
    <row r="64" spans="1:27" x14ac:dyDescent="0.25">
      <c r="A64" s="74">
        <v>2017</v>
      </c>
      <c r="B64" s="74">
        <v>1</v>
      </c>
      <c r="C64" t="s">
        <v>903</v>
      </c>
      <c r="D64" t="s">
        <v>900</v>
      </c>
      <c r="E64" t="s">
        <v>58</v>
      </c>
      <c r="F64" t="s">
        <v>67</v>
      </c>
      <c r="G64" t="s">
        <v>14</v>
      </c>
      <c r="H64" s="68">
        <v>0</v>
      </c>
      <c r="I64" s="74">
        <v>2017</v>
      </c>
      <c r="J64" s="74">
        <v>2017</v>
      </c>
      <c r="K64">
        <v>0</v>
      </c>
      <c r="L64" s="75">
        <v>-18.928723999999999</v>
      </c>
      <c r="M64" s="75">
        <v>-48.274265999999997</v>
      </c>
      <c r="N64" s="76">
        <v>0</v>
      </c>
      <c r="O64" t="s">
        <v>842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</row>
    <row r="65" spans="1:27" x14ac:dyDescent="0.25">
      <c r="A65" s="74">
        <v>2017</v>
      </c>
      <c r="B65" s="74">
        <v>1</v>
      </c>
      <c r="C65" t="s">
        <v>904</v>
      </c>
      <c r="D65" t="s">
        <v>900</v>
      </c>
      <c r="E65" t="s">
        <v>58</v>
      </c>
      <c r="F65" t="s">
        <v>67</v>
      </c>
      <c r="G65" t="s">
        <v>14</v>
      </c>
      <c r="H65" s="68">
        <v>0</v>
      </c>
      <c r="I65" s="74">
        <v>2017</v>
      </c>
      <c r="J65" s="74">
        <v>2017</v>
      </c>
      <c r="K65">
        <v>0</v>
      </c>
      <c r="L65" s="75">
        <v>-18.928723999999999</v>
      </c>
      <c r="M65" s="75">
        <v>-48.274265999999997</v>
      </c>
      <c r="N65" s="76">
        <v>0</v>
      </c>
      <c r="O65" t="s">
        <v>842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</row>
    <row r="66" spans="1:27" x14ac:dyDescent="0.25">
      <c r="A66" s="74">
        <v>2017</v>
      </c>
      <c r="B66" s="74">
        <v>1</v>
      </c>
      <c r="C66" t="s">
        <v>905</v>
      </c>
      <c r="D66" t="s">
        <v>900</v>
      </c>
      <c r="E66" t="s">
        <v>58</v>
      </c>
      <c r="F66" t="s">
        <v>67</v>
      </c>
      <c r="G66" t="s">
        <v>14</v>
      </c>
      <c r="H66" s="68">
        <v>0</v>
      </c>
      <c r="I66" s="74">
        <v>2017</v>
      </c>
      <c r="J66" s="74">
        <v>2017</v>
      </c>
      <c r="K66">
        <v>0</v>
      </c>
      <c r="L66" s="75">
        <v>-18.928723999999999</v>
      </c>
      <c r="M66" s="75">
        <v>-48.274265999999997</v>
      </c>
      <c r="N66" s="76">
        <v>0</v>
      </c>
      <c r="O66" t="s">
        <v>842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</row>
    <row r="67" spans="1:27" x14ac:dyDescent="0.25">
      <c r="A67" s="74">
        <v>2017</v>
      </c>
      <c r="B67" s="74">
        <v>1</v>
      </c>
      <c r="C67" t="s">
        <v>906</v>
      </c>
      <c r="D67" t="s">
        <v>900</v>
      </c>
      <c r="E67" t="s">
        <v>58</v>
      </c>
      <c r="F67" t="s">
        <v>67</v>
      </c>
      <c r="G67" t="s">
        <v>14</v>
      </c>
      <c r="H67" s="68">
        <v>0</v>
      </c>
      <c r="I67" s="74">
        <v>2017</v>
      </c>
      <c r="J67" s="74">
        <v>2017</v>
      </c>
      <c r="K67">
        <v>0</v>
      </c>
      <c r="L67" s="75">
        <v>-18.928723999999999</v>
      </c>
      <c r="M67" s="75">
        <v>-48.274265999999997</v>
      </c>
      <c r="N67" s="76">
        <v>0</v>
      </c>
      <c r="O67" t="s">
        <v>842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</row>
    <row r="68" spans="1:27" x14ac:dyDescent="0.25">
      <c r="A68" s="74">
        <v>2017</v>
      </c>
      <c r="B68" s="74">
        <v>1</v>
      </c>
      <c r="C68" t="s">
        <v>907</v>
      </c>
      <c r="D68" t="s">
        <v>900</v>
      </c>
      <c r="E68" t="s">
        <v>58</v>
      </c>
      <c r="F68" t="s">
        <v>67</v>
      </c>
      <c r="G68" t="s">
        <v>14</v>
      </c>
      <c r="H68" s="68">
        <v>0</v>
      </c>
      <c r="I68" s="74">
        <v>2017</v>
      </c>
      <c r="J68" s="74">
        <v>2017</v>
      </c>
      <c r="K68">
        <v>0</v>
      </c>
      <c r="L68" s="75">
        <v>-18.928723999999999</v>
      </c>
      <c r="M68" s="75">
        <v>-48.274265999999997</v>
      </c>
      <c r="N68" s="76">
        <v>0</v>
      </c>
      <c r="O68" t="s">
        <v>842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</row>
    <row r="69" spans="1:27" x14ac:dyDescent="0.25">
      <c r="A69" s="74">
        <v>2017</v>
      </c>
      <c r="B69" s="74">
        <v>1</v>
      </c>
      <c r="C69" t="s">
        <v>886</v>
      </c>
      <c r="D69" t="s">
        <v>900</v>
      </c>
      <c r="E69" t="s">
        <v>58</v>
      </c>
      <c r="F69" t="s">
        <v>67</v>
      </c>
      <c r="G69" t="s">
        <v>14</v>
      </c>
      <c r="H69" s="68">
        <v>0</v>
      </c>
      <c r="I69" s="74">
        <v>2017</v>
      </c>
      <c r="J69" s="74">
        <v>2017</v>
      </c>
      <c r="K69">
        <v>0</v>
      </c>
      <c r="L69" s="75">
        <v>-18.928723999999999</v>
      </c>
      <c r="M69" s="75">
        <v>-48.274265999999997</v>
      </c>
      <c r="N69" s="76">
        <v>0</v>
      </c>
      <c r="O69" t="s">
        <v>842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</row>
    <row r="70" spans="1:27" x14ac:dyDescent="0.25">
      <c r="A70" s="74">
        <v>2017</v>
      </c>
      <c r="B70" s="74">
        <v>1</v>
      </c>
      <c r="C70" t="s">
        <v>908</v>
      </c>
      <c r="D70" t="s">
        <v>900</v>
      </c>
      <c r="E70" t="s">
        <v>58</v>
      </c>
      <c r="F70" t="s">
        <v>67</v>
      </c>
      <c r="G70" t="s">
        <v>14</v>
      </c>
      <c r="H70" s="68">
        <v>0</v>
      </c>
      <c r="I70" s="74">
        <v>2017</v>
      </c>
      <c r="J70" s="74">
        <v>2017</v>
      </c>
      <c r="K70">
        <v>0</v>
      </c>
      <c r="L70" s="75">
        <v>-18.928723999999999</v>
      </c>
      <c r="M70" s="75">
        <v>-48.274265999999997</v>
      </c>
      <c r="N70" s="76">
        <v>0</v>
      </c>
      <c r="O70" t="s">
        <v>842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</row>
    <row r="71" spans="1:27" x14ac:dyDescent="0.25">
      <c r="A71" s="74">
        <v>2017</v>
      </c>
      <c r="B71" s="74">
        <v>1</v>
      </c>
      <c r="C71" t="s">
        <v>909</v>
      </c>
      <c r="D71" t="s">
        <v>900</v>
      </c>
      <c r="E71" t="s">
        <v>58</v>
      </c>
      <c r="F71" t="s">
        <v>73</v>
      </c>
      <c r="G71" t="s">
        <v>14</v>
      </c>
      <c r="H71" s="68">
        <v>0</v>
      </c>
      <c r="I71" s="74">
        <v>2017</v>
      </c>
      <c r="J71" s="74">
        <v>2017</v>
      </c>
      <c r="K71">
        <v>0</v>
      </c>
      <c r="L71" s="74">
        <v>-18.977387</v>
      </c>
      <c r="M71" s="74">
        <v>-49.467793999999998</v>
      </c>
      <c r="N71" s="76">
        <v>0</v>
      </c>
      <c r="O71" t="s">
        <v>842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s="74">
        <v>2017</v>
      </c>
      <c r="B72" s="74">
        <v>1</v>
      </c>
      <c r="C72" t="s">
        <v>910</v>
      </c>
      <c r="D72" t="s">
        <v>900</v>
      </c>
      <c r="E72" t="s">
        <v>58</v>
      </c>
      <c r="F72" t="s">
        <v>63</v>
      </c>
      <c r="G72" t="s">
        <v>14</v>
      </c>
      <c r="H72" s="68">
        <v>0</v>
      </c>
      <c r="I72" s="74">
        <v>2017</v>
      </c>
      <c r="J72" s="74">
        <v>2017</v>
      </c>
      <c r="K72">
        <v>0</v>
      </c>
      <c r="L72" s="74">
        <v>-18.729498</v>
      </c>
      <c r="M72" s="74">
        <v>-47.49577</v>
      </c>
      <c r="N72" s="76">
        <v>0</v>
      </c>
      <c r="O72" t="s">
        <v>842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s="74">
        <v>2017</v>
      </c>
      <c r="B73" s="74">
        <v>1</v>
      </c>
      <c r="C73" t="s">
        <v>911</v>
      </c>
      <c r="D73" t="s">
        <v>900</v>
      </c>
      <c r="E73" t="s">
        <v>58</v>
      </c>
      <c r="F73" t="s">
        <v>63</v>
      </c>
      <c r="G73" t="s">
        <v>14</v>
      </c>
      <c r="H73" s="68">
        <v>0</v>
      </c>
      <c r="I73" s="74">
        <v>2017</v>
      </c>
      <c r="J73" s="74">
        <v>2017</v>
      </c>
      <c r="K73">
        <v>0</v>
      </c>
      <c r="L73" s="74">
        <v>-18.729498</v>
      </c>
      <c r="M73" s="74">
        <v>-47.49577</v>
      </c>
      <c r="N73" s="76">
        <v>0</v>
      </c>
      <c r="O73" t="s">
        <v>842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</row>
    <row r="74" spans="1:27" x14ac:dyDescent="0.25">
      <c r="A74" s="74">
        <v>2017</v>
      </c>
      <c r="B74" s="74">
        <v>1</v>
      </c>
      <c r="C74" t="s">
        <v>912</v>
      </c>
      <c r="D74" t="s">
        <v>900</v>
      </c>
      <c r="E74" t="s">
        <v>58</v>
      </c>
      <c r="F74" t="s">
        <v>73</v>
      </c>
      <c r="G74" t="s">
        <v>14</v>
      </c>
      <c r="H74" s="68">
        <v>0</v>
      </c>
      <c r="I74" s="74">
        <v>2017</v>
      </c>
      <c r="J74" s="74">
        <v>2017</v>
      </c>
      <c r="K74">
        <v>0</v>
      </c>
      <c r="L74" s="74">
        <v>-18.977387</v>
      </c>
      <c r="M74" s="74">
        <v>-49.467793999999998</v>
      </c>
      <c r="N74" s="76">
        <v>0</v>
      </c>
      <c r="O74" t="s">
        <v>842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</row>
    <row r="75" spans="1:27" x14ac:dyDescent="0.25">
      <c r="A75" s="74">
        <v>2017</v>
      </c>
      <c r="B75" s="74">
        <v>1</v>
      </c>
      <c r="C75" t="s">
        <v>913</v>
      </c>
      <c r="D75" t="s">
        <v>900</v>
      </c>
      <c r="E75" t="s">
        <v>58</v>
      </c>
      <c r="F75" t="s">
        <v>73</v>
      </c>
      <c r="G75" t="s">
        <v>14</v>
      </c>
      <c r="H75" s="68">
        <v>0</v>
      </c>
      <c r="I75" s="74">
        <v>2017</v>
      </c>
      <c r="J75" s="74">
        <v>2017</v>
      </c>
      <c r="K75">
        <v>0</v>
      </c>
      <c r="L75" s="74">
        <v>-18.977387</v>
      </c>
      <c r="M75" s="74">
        <v>-49.467793999999998</v>
      </c>
      <c r="N75" s="76">
        <v>0</v>
      </c>
      <c r="O75" t="s">
        <v>842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s="74">
        <v>2017</v>
      </c>
      <c r="B76" s="74">
        <v>1</v>
      </c>
      <c r="C76" t="s">
        <v>914</v>
      </c>
      <c r="D76" t="s">
        <v>900</v>
      </c>
      <c r="E76" t="s">
        <v>58</v>
      </c>
      <c r="F76" t="s">
        <v>73</v>
      </c>
      <c r="G76" t="s">
        <v>14</v>
      </c>
      <c r="H76" s="68">
        <v>0</v>
      </c>
      <c r="I76" s="74">
        <v>2017</v>
      </c>
      <c r="J76" s="74">
        <v>2017</v>
      </c>
      <c r="K76">
        <v>0</v>
      </c>
      <c r="L76" s="74">
        <v>-18.977387</v>
      </c>
      <c r="M76" s="74">
        <v>-49.467793999999998</v>
      </c>
      <c r="N76" s="76">
        <v>0</v>
      </c>
      <c r="O76" t="s">
        <v>842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</row>
    <row r="77" spans="1:27" x14ac:dyDescent="0.25">
      <c r="A77" s="74">
        <v>2017</v>
      </c>
      <c r="B77" s="74">
        <v>1</v>
      </c>
      <c r="C77" t="s">
        <v>915</v>
      </c>
      <c r="D77" t="s">
        <v>900</v>
      </c>
      <c r="E77" t="s">
        <v>58</v>
      </c>
      <c r="F77" t="s">
        <v>73</v>
      </c>
      <c r="G77" t="s">
        <v>14</v>
      </c>
      <c r="H77" s="68">
        <v>0</v>
      </c>
      <c r="I77" s="74">
        <v>2017</v>
      </c>
      <c r="J77" s="74">
        <v>2017</v>
      </c>
      <c r="K77">
        <v>0</v>
      </c>
      <c r="L77" s="74">
        <v>-18.977387</v>
      </c>
      <c r="M77" s="74">
        <v>-49.467793999999998</v>
      </c>
      <c r="N77" s="76">
        <v>0</v>
      </c>
      <c r="O77" t="s">
        <v>842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</row>
    <row r="78" spans="1:27" x14ac:dyDescent="0.25">
      <c r="A78" s="74">
        <v>2017</v>
      </c>
      <c r="B78" s="74">
        <v>1</v>
      </c>
      <c r="C78" t="s">
        <v>916</v>
      </c>
      <c r="D78" t="s">
        <v>900</v>
      </c>
      <c r="E78" t="s">
        <v>58</v>
      </c>
      <c r="F78" t="s">
        <v>73</v>
      </c>
      <c r="G78" t="s">
        <v>14</v>
      </c>
      <c r="H78" s="68">
        <v>0</v>
      </c>
      <c r="I78" s="74">
        <v>2017</v>
      </c>
      <c r="J78" s="74">
        <v>2017</v>
      </c>
      <c r="K78">
        <v>0</v>
      </c>
      <c r="L78" s="74">
        <v>-18.977387</v>
      </c>
      <c r="M78" s="74">
        <v>-49.467793999999998</v>
      </c>
      <c r="N78" s="76">
        <v>0</v>
      </c>
      <c r="O78" t="s">
        <v>842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</row>
    <row r="79" spans="1:27" x14ac:dyDescent="0.25">
      <c r="A79" s="74">
        <v>2017</v>
      </c>
      <c r="B79" s="74">
        <v>1</v>
      </c>
      <c r="C79" t="s">
        <v>917</v>
      </c>
      <c r="D79" t="s">
        <v>900</v>
      </c>
      <c r="E79" t="s">
        <v>58</v>
      </c>
      <c r="F79" t="s">
        <v>73</v>
      </c>
      <c r="G79" t="s">
        <v>14</v>
      </c>
      <c r="H79" s="68">
        <v>0</v>
      </c>
      <c r="I79" s="74">
        <v>2017</v>
      </c>
      <c r="J79" s="74">
        <v>2017</v>
      </c>
      <c r="K79">
        <v>0</v>
      </c>
      <c r="L79" s="74">
        <v>-18.977387</v>
      </c>
      <c r="M79" s="74">
        <v>-49.467793999999998</v>
      </c>
      <c r="N79" s="76">
        <v>0</v>
      </c>
      <c r="O79" t="s">
        <v>842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</row>
    <row r="80" spans="1:27" x14ac:dyDescent="0.25">
      <c r="A80" s="74">
        <v>2017</v>
      </c>
      <c r="B80" s="74">
        <v>1</v>
      </c>
      <c r="C80" t="s">
        <v>918</v>
      </c>
      <c r="D80" t="s">
        <v>900</v>
      </c>
      <c r="E80" t="s">
        <v>58</v>
      </c>
      <c r="F80" t="s">
        <v>73</v>
      </c>
      <c r="G80" t="s">
        <v>14</v>
      </c>
      <c r="H80" s="68">
        <v>0</v>
      </c>
      <c r="I80" s="74">
        <v>2017</v>
      </c>
      <c r="J80" s="74">
        <v>2017</v>
      </c>
      <c r="K80">
        <v>0</v>
      </c>
      <c r="L80" s="74">
        <v>-18.977387</v>
      </c>
      <c r="M80" s="74">
        <v>-49.467793999999998</v>
      </c>
      <c r="N80" s="76">
        <v>0</v>
      </c>
      <c r="O80" t="s">
        <v>842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s="74">
        <v>2017</v>
      </c>
      <c r="B81" s="74">
        <v>1</v>
      </c>
      <c r="C81" t="s">
        <v>919</v>
      </c>
      <c r="D81" t="s">
        <v>900</v>
      </c>
      <c r="E81" t="s">
        <v>58</v>
      </c>
      <c r="F81" t="s">
        <v>73</v>
      </c>
      <c r="G81" t="s">
        <v>14</v>
      </c>
      <c r="H81" s="68">
        <v>0</v>
      </c>
      <c r="I81" s="74">
        <v>2017</v>
      </c>
      <c r="J81" s="74">
        <v>2017</v>
      </c>
      <c r="K81">
        <v>0</v>
      </c>
      <c r="L81" s="74">
        <v>-18.977387</v>
      </c>
      <c r="M81" s="74">
        <v>-49.467793999999998</v>
      </c>
      <c r="N81" s="76">
        <v>0</v>
      </c>
      <c r="O81" t="s">
        <v>842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</row>
    <row r="82" spans="1:27" x14ac:dyDescent="0.25">
      <c r="A82" s="74">
        <v>2017</v>
      </c>
      <c r="B82" s="74">
        <v>1</v>
      </c>
      <c r="C82" t="s">
        <v>920</v>
      </c>
      <c r="D82" t="s">
        <v>900</v>
      </c>
      <c r="E82" t="s">
        <v>58</v>
      </c>
      <c r="F82" t="s">
        <v>73</v>
      </c>
      <c r="G82" t="s">
        <v>14</v>
      </c>
      <c r="H82" s="68">
        <v>0</v>
      </c>
      <c r="I82" s="74">
        <v>2017</v>
      </c>
      <c r="J82" s="74">
        <v>2017</v>
      </c>
      <c r="K82">
        <v>0</v>
      </c>
      <c r="L82" s="74">
        <v>-18.977387</v>
      </c>
      <c r="M82" s="74">
        <v>-49.467793999999998</v>
      </c>
      <c r="N82" s="76">
        <v>0</v>
      </c>
      <c r="O82" t="s">
        <v>842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</row>
    <row r="83" spans="1:27" x14ac:dyDescent="0.25">
      <c r="A83" s="74">
        <v>2017</v>
      </c>
      <c r="B83" s="74">
        <v>1</v>
      </c>
      <c r="C83" t="s">
        <v>921</v>
      </c>
      <c r="D83" t="s">
        <v>900</v>
      </c>
      <c r="E83" t="s">
        <v>58</v>
      </c>
      <c r="F83" t="s">
        <v>73</v>
      </c>
      <c r="G83" t="s">
        <v>14</v>
      </c>
      <c r="H83" s="68">
        <v>0</v>
      </c>
      <c r="I83" s="74">
        <v>2017</v>
      </c>
      <c r="J83" s="74">
        <v>2017</v>
      </c>
      <c r="K83">
        <v>0</v>
      </c>
      <c r="L83" s="74">
        <v>-18.977387</v>
      </c>
      <c r="M83" s="74">
        <v>-49.467793999999998</v>
      </c>
      <c r="N83" s="76">
        <v>0</v>
      </c>
      <c r="O83" t="s">
        <v>842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</row>
    <row r="84" spans="1:27" x14ac:dyDescent="0.25">
      <c r="A84" s="74">
        <v>2017</v>
      </c>
      <c r="B84" s="74">
        <v>1</v>
      </c>
      <c r="C84" t="s">
        <v>863</v>
      </c>
      <c r="D84" t="s">
        <v>900</v>
      </c>
      <c r="E84" t="s">
        <v>58</v>
      </c>
      <c r="F84" t="s">
        <v>67</v>
      </c>
      <c r="G84" t="s">
        <v>14</v>
      </c>
      <c r="H84" s="68">
        <v>0</v>
      </c>
      <c r="I84" s="74">
        <v>2017</v>
      </c>
      <c r="J84" s="74">
        <v>2017</v>
      </c>
      <c r="K84">
        <v>0</v>
      </c>
      <c r="L84" s="75">
        <v>-18.928723999999999</v>
      </c>
      <c r="M84" s="75">
        <v>-48.274265999999997</v>
      </c>
      <c r="N84" s="76">
        <v>0</v>
      </c>
      <c r="O84" t="s">
        <v>842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</row>
    <row r="85" spans="1:27" x14ac:dyDescent="0.25">
      <c r="A85" s="74">
        <v>2017</v>
      </c>
      <c r="B85" s="74">
        <v>1</v>
      </c>
      <c r="C85" t="s">
        <v>922</v>
      </c>
      <c r="D85" t="s">
        <v>900</v>
      </c>
      <c r="E85" t="s">
        <v>58</v>
      </c>
      <c r="F85" t="s">
        <v>67</v>
      </c>
      <c r="G85" t="s">
        <v>14</v>
      </c>
      <c r="H85" s="68">
        <v>0</v>
      </c>
      <c r="I85" s="74">
        <v>2017</v>
      </c>
      <c r="J85" s="74">
        <v>2017</v>
      </c>
      <c r="K85">
        <v>0</v>
      </c>
      <c r="L85" s="75">
        <v>-18.928723999999999</v>
      </c>
      <c r="M85" s="75">
        <v>-48.274265999999997</v>
      </c>
      <c r="N85" s="76">
        <v>0</v>
      </c>
      <c r="O85" t="s">
        <v>842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</row>
    <row r="86" spans="1:27" x14ac:dyDescent="0.25">
      <c r="A86" s="74">
        <v>2017</v>
      </c>
      <c r="B86" s="74">
        <v>1</v>
      </c>
      <c r="C86" t="s">
        <v>923</v>
      </c>
      <c r="D86" t="s">
        <v>900</v>
      </c>
      <c r="E86" t="s">
        <v>58</v>
      </c>
      <c r="F86" t="s">
        <v>67</v>
      </c>
      <c r="G86" t="s">
        <v>14</v>
      </c>
      <c r="H86" s="68">
        <v>0</v>
      </c>
      <c r="I86" s="74">
        <v>2017</v>
      </c>
      <c r="J86" s="74">
        <v>2017</v>
      </c>
      <c r="K86">
        <v>0</v>
      </c>
      <c r="L86" s="75">
        <v>-18.928723999999999</v>
      </c>
      <c r="M86" s="75">
        <v>-48.274265999999997</v>
      </c>
      <c r="N86" s="76">
        <v>0</v>
      </c>
      <c r="O86" t="s">
        <v>842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</row>
    <row r="87" spans="1:27" x14ac:dyDescent="0.25">
      <c r="A87" s="74">
        <v>2017</v>
      </c>
      <c r="B87" s="74">
        <v>1</v>
      </c>
      <c r="C87" t="s">
        <v>924</v>
      </c>
      <c r="D87" t="s">
        <v>900</v>
      </c>
      <c r="E87" t="s">
        <v>58</v>
      </c>
      <c r="F87" t="s">
        <v>67</v>
      </c>
      <c r="G87" t="s">
        <v>14</v>
      </c>
      <c r="H87" s="68">
        <v>0</v>
      </c>
      <c r="I87" s="74">
        <v>2017</v>
      </c>
      <c r="J87" s="74">
        <v>2017</v>
      </c>
      <c r="K87">
        <v>0</v>
      </c>
      <c r="L87" s="75">
        <v>-18.928723999999999</v>
      </c>
      <c r="M87" s="75">
        <v>-48.274265999999997</v>
      </c>
      <c r="N87" s="76">
        <v>0</v>
      </c>
      <c r="O87" t="s">
        <v>842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</row>
    <row r="88" spans="1:27" x14ac:dyDescent="0.25">
      <c r="A88" s="74">
        <v>2017</v>
      </c>
      <c r="B88" s="74">
        <v>1</v>
      </c>
      <c r="C88" t="s">
        <v>925</v>
      </c>
      <c r="D88" t="s">
        <v>900</v>
      </c>
      <c r="E88" t="s">
        <v>58</v>
      </c>
      <c r="F88" t="s">
        <v>67</v>
      </c>
      <c r="G88" t="s">
        <v>14</v>
      </c>
      <c r="H88" s="68">
        <v>0</v>
      </c>
      <c r="I88" s="74">
        <v>2017</v>
      </c>
      <c r="J88" s="74">
        <v>2017</v>
      </c>
      <c r="K88">
        <v>0</v>
      </c>
      <c r="L88" s="75">
        <v>-18.928723999999999</v>
      </c>
      <c r="M88" s="75">
        <v>-48.274265999999997</v>
      </c>
      <c r="N88" s="76">
        <v>0</v>
      </c>
      <c r="O88" t="s">
        <v>842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</row>
    <row r="89" spans="1:27" x14ac:dyDescent="0.25">
      <c r="A89" s="74">
        <v>2017</v>
      </c>
      <c r="B89" s="74">
        <v>1</v>
      </c>
      <c r="C89" t="s">
        <v>926</v>
      </c>
      <c r="D89" t="s">
        <v>900</v>
      </c>
      <c r="E89" t="s">
        <v>58</v>
      </c>
      <c r="F89" t="s">
        <v>67</v>
      </c>
      <c r="G89" t="s">
        <v>14</v>
      </c>
      <c r="H89" s="68">
        <v>0</v>
      </c>
      <c r="I89" s="74">
        <v>2017</v>
      </c>
      <c r="J89" s="74">
        <v>2017</v>
      </c>
      <c r="K89">
        <v>0</v>
      </c>
      <c r="L89" s="75">
        <v>-18.928723999999999</v>
      </c>
      <c r="M89" s="75">
        <v>-48.274265999999997</v>
      </c>
      <c r="N89" s="76">
        <v>0</v>
      </c>
      <c r="O89" t="s">
        <v>842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s="74">
        <v>2017</v>
      </c>
      <c r="B90" s="74">
        <v>1</v>
      </c>
      <c r="C90" t="s">
        <v>927</v>
      </c>
      <c r="D90" t="s">
        <v>900</v>
      </c>
      <c r="E90" t="s">
        <v>58</v>
      </c>
      <c r="F90" t="s">
        <v>67</v>
      </c>
      <c r="G90" t="s">
        <v>14</v>
      </c>
      <c r="H90" s="68">
        <v>0</v>
      </c>
      <c r="I90" s="74">
        <v>2017</v>
      </c>
      <c r="J90" s="74">
        <v>2017</v>
      </c>
      <c r="K90">
        <v>0</v>
      </c>
      <c r="L90" s="75">
        <v>-18.928723999999999</v>
      </c>
      <c r="M90" s="75">
        <v>-48.274265999999997</v>
      </c>
      <c r="N90" s="76">
        <v>0</v>
      </c>
      <c r="O90" t="s">
        <v>842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</row>
    <row r="91" spans="1:27" x14ac:dyDescent="0.25">
      <c r="A91" s="74">
        <v>2017</v>
      </c>
      <c r="B91" s="74">
        <v>1</v>
      </c>
      <c r="C91" t="s">
        <v>928</v>
      </c>
      <c r="D91" t="s">
        <v>900</v>
      </c>
      <c r="E91" t="s">
        <v>58</v>
      </c>
      <c r="F91" t="s">
        <v>67</v>
      </c>
      <c r="G91" t="s">
        <v>14</v>
      </c>
      <c r="H91" s="68">
        <v>0</v>
      </c>
      <c r="I91" s="74">
        <v>2017</v>
      </c>
      <c r="J91" s="74">
        <v>2017</v>
      </c>
      <c r="K91">
        <v>0</v>
      </c>
      <c r="L91" s="75">
        <v>-18.928723999999999</v>
      </c>
      <c r="M91" s="75">
        <v>-48.274265999999997</v>
      </c>
      <c r="N91" s="76">
        <v>0</v>
      </c>
      <c r="O91" t="s">
        <v>842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</row>
    <row r="92" spans="1:27" x14ac:dyDescent="0.25">
      <c r="A92" s="74">
        <v>2017</v>
      </c>
      <c r="B92" s="74">
        <v>1</v>
      </c>
      <c r="C92" t="s">
        <v>929</v>
      </c>
      <c r="D92" t="s">
        <v>900</v>
      </c>
      <c r="E92" t="s">
        <v>58</v>
      </c>
      <c r="F92" t="s">
        <v>67</v>
      </c>
      <c r="G92" t="s">
        <v>14</v>
      </c>
      <c r="H92" s="68">
        <v>0</v>
      </c>
      <c r="I92" s="74">
        <v>2017</v>
      </c>
      <c r="J92" s="74">
        <v>2017</v>
      </c>
      <c r="K92">
        <v>0</v>
      </c>
      <c r="L92" s="75">
        <v>-18.928723999999999</v>
      </c>
      <c r="M92" s="75">
        <v>-48.274265999999997</v>
      </c>
      <c r="N92" s="76">
        <v>0</v>
      </c>
      <c r="O92" t="s">
        <v>842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</row>
    <row r="93" spans="1:27" x14ac:dyDescent="0.25">
      <c r="A93" s="74">
        <v>2017</v>
      </c>
      <c r="B93" s="74">
        <v>1</v>
      </c>
      <c r="C93" t="s">
        <v>930</v>
      </c>
      <c r="D93" t="s">
        <v>900</v>
      </c>
      <c r="E93" t="s">
        <v>58</v>
      </c>
      <c r="F93" t="s">
        <v>67</v>
      </c>
      <c r="G93" t="s">
        <v>14</v>
      </c>
      <c r="H93" s="68">
        <v>0</v>
      </c>
      <c r="I93" s="74">
        <v>2017</v>
      </c>
      <c r="J93" s="74">
        <v>2017</v>
      </c>
      <c r="K93">
        <v>0</v>
      </c>
      <c r="L93" s="75">
        <v>-18.928723999999999</v>
      </c>
      <c r="M93" s="75">
        <v>-48.274265999999997</v>
      </c>
      <c r="N93" s="76">
        <v>0</v>
      </c>
      <c r="O93" t="s">
        <v>842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s="74">
        <v>2017</v>
      </c>
      <c r="B94" s="74">
        <v>1</v>
      </c>
      <c r="C94" t="s">
        <v>931</v>
      </c>
      <c r="D94" t="s">
        <v>900</v>
      </c>
      <c r="E94" t="s">
        <v>58</v>
      </c>
      <c r="F94" t="s">
        <v>67</v>
      </c>
      <c r="G94" t="s">
        <v>14</v>
      </c>
      <c r="H94" s="68">
        <v>0</v>
      </c>
      <c r="I94" s="74">
        <v>2017</v>
      </c>
      <c r="J94" s="74">
        <v>2017</v>
      </c>
      <c r="K94">
        <v>0</v>
      </c>
      <c r="L94" s="75">
        <v>-18.928723999999999</v>
      </c>
      <c r="M94" s="75">
        <v>-48.274265999999997</v>
      </c>
      <c r="N94" s="76">
        <v>0</v>
      </c>
      <c r="O94" t="s">
        <v>842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</row>
    <row r="95" spans="1:27" x14ac:dyDescent="0.25">
      <c r="A95" s="74">
        <v>2017</v>
      </c>
      <c r="B95" s="74">
        <v>1</v>
      </c>
      <c r="C95" t="s">
        <v>932</v>
      </c>
      <c r="D95" t="s">
        <v>900</v>
      </c>
      <c r="E95" t="s">
        <v>58</v>
      </c>
      <c r="F95" t="s">
        <v>67</v>
      </c>
      <c r="G95" t="s">
        <v>14</v>
      </c>
      <c r="H95" s="68">
        <v>0</v>
      </c>
      <c r="I95" s="74">
        <v>2017</v>
      </c>
      <c r="J95" s="74">
        <v>2017</v>
      </c>
      <c r="K95">
        <v>0</v>
      </c>
      <c r="L95" s="75">
        <v>-18.928723999999999</v>
      </c>
      <c r="M95" s="75">
        <v>-48.274265999999997</v>
      </c>
      <c r="N95" s="76">
        <v>0</v>
      </c>
      <c r="O95" t="s">
        <v>842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</row>
    <row r="96" spans="1:27" x14ac:dyDescent="0.25">
      <c r="A96" s="74">
        <v>2017</v>
      </c>
      <c r="B96" s="74">
        <v>1</v>
      </c>
      <c r="C96" t="s">
        <v>933</v>
      </c>
      <c r="D96" t="s">
        <v>900</v>
      </c>
      <c r="E96" t="s">
        <v>58</v>
      </c>
      <c r="F96" t="s">
        <v>67</v>
      </c>
      <c r="G96" t="s">
        <v>14</v>
      </c>
      <c r="H96" s="68">
        <v>0</v>
      </c>
      <c r="I96" s="74">
        <v>2017</v>
      </c>
      <c r="J96" s="74">
        <v>2017</v>
      </c>
      <c r="K96">
        <v>0</v>
      </c>
      <c r="L96" s="75">
        <v>-18.928723999999999</v>
      </c>
      <c r="M96" s="75">
        <v>-48.274265999999997</v>
      </c>
      <c r="N96" s="76">
        <v>0</v>
      </c>
      <c r="O96" t="s">
        <v>842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</row>
    <row r="97" spans="1:27" x14ac:dyDescent="0.25">
      <c r="A97" s="74">
        <v>2017</v>
      </c>
      <c r="B97" s="74">
        <v>1</v>
      </c>
      <c r="C97" t="s">
        <v>934</v>
      </c>
      <c r="D97" t="s">
        <v>900</v>
      </c>
      <c r="E97" t="s">
        <v>58</v>
      </c>
      <c r="F97" t="s">
        <v>67</v>
      </c>
      <c r="G97" t="s">
        <v>14</v>
      </c>
      <c r="H97" s="68">
        <v>0</v>
      </c>
      <c r="I97" s="74">
        <v>2017</v>
      </c>
      <c r="J97" s="74">
        <v>2017</v>
      </c>
      <c r="K97">
        <v>0</v>
      </c>
      <c r="L97" s="75">
        <v>-18.928723999999999</v>
      </c>
      <c r="M97" s="75">
        <v>-48.274265999999997</v>
      </c>
      <c r="N97" s="76">
        <v>0</v>
      </c>
      <c r="O97" t="s">
        <v>842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</row>
    <row r="98" spans="1:27" x14ac:dyDescent="0.25">
      <c r="A98" s="74">
        <v>2017</v>
      </c>
      <c r="B98" s="74">
        <v>1</v>
      </c>
      <c r="C98" t="s">
        <v>935</v>
      </c>
      <c r="D98" t="s">
        <v>900</v>
      </c>
      <c r="E98" t="s">
        <v>58</v>
      </c>
      <c r="F98" t="s">
        <v>67</v>
      </c>
      <c r="G98" t="s">
        <v>14</v>
      </c>
      <c r="H98" s="68">
        <v>0</v>
      </c>
      <c r="I98" s="74">
        <v>2017</v>
      </c>
      <c r="J98" s="74">
        <v>2017</v>
      </c>
      <c r="K98">
        <v>0</v>
      </c>
      <c r="L98" s="75">
        <v>-18.928723999999999</v>
      </c>
      <c r="M98" s="75">
        <v>-48.274265999999997</v>
      </c>
      <c r="N98" s="76">
        <v>0</v>
      </c>
      <c r="O98" t="s">
        <v>842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</row>
    <row r="99" spans="1:27" x14ac:dyDescent="0.25">
      <c r="A99" s="74">
        <v>2017</v>
      </c>
      <c r="B99" s="74">
        <v>1</v>
      </c>
      <c r="C99" t="s">
        <v>936</v>
      </c>
      <c r="D99" t="s">
        <v>900</v>
      </c>
      <c r="E99" t="s">
        <v>58</v>
      </c>
      <c r="F99" t="s">
        <v>73</v>
      </c>
      <c r="G99" t="s">
        <v>14</v>
      </c>
      <c r="H99" s="68">
        <v>0</v>
      </c>
      <c r="I99" s="74">
        <v>2017</v>
      </c>
      <c r="J99" s="74">
        <v>2017</v>
      </c>
      <c r="K99">
        <v>0</v>
      </c>
      <c r="L99" s="74">
        <v>-18.977387</v>
      </c>
      <c r="M99" s="74">
        <v>-49.467793999999998</v>
      </c>
      <c r="N99" s="76">
        <v>0</v>
      </c>
      <c r="O99" t="s">
        <v>842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</row>
    <row r="100" spans="1:27" x14ac:dyDescent="0.25">
      <c r="A100" s="74">
        <v>2017</v>
      </c>
      <c r="B100" s="74">
        <v>1</v>
      </c>
      <c r="C100" t="s">
        <v>887</v>
      </c>
      <c r="D100" t="s">
        <v>900</v>
      </c>
      <c r="E100" t="s">
        <v>58</v>
      </c>
      <c r="F100" t="s">
        <v>73</v>
      </c>
      <c r="G100" t="s">
        <v>14</v>
      </c>
      <c r="H100" s="68">
        <v>0</v>
      </c>
      <c r="I100" s="74">
        <v>2017</v>
      </c>
      <c r="J100" s="74">
        <v>2017</v>
      </c>
      <c r="K100">
        <v>0</v>
      </c>
      <c r="L100" s="74">
        <v>-18.977387</v>
      </c>
      <c r="M100" s="74">
        <v>-49.467793999999998</v>
      </c>
      <c r="N100" s="76">
        <v>0</v>
      </c>
      <c r="O100" t="s">
        <v>842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s="74">
        <v>2017</v>
      </c>
      <c r="B101" s="74">
        <v>1</v>
      </c>
      <c r="C101" t="s">
        <v>937</v>
      </c>
      <c r="D101" t="s">
        <v>900</v>
      </c>
      <c r="E101" t="s">
        <v>58</v>
      </c>
      <c r="F101" t="s">
        <v>73</v>
      </c>
      <c r="G101" t="s">
        <v>14</v>
      </c>
      <c r="H101" s="68">
        <v>0</v>
      </c>
      <c r="I101" s="74">
        <v>2017</v>
      </c>
      <c r="J101" s="74">
        <v>2017</v>
      </c>
      <c r="K101">
        <v>0</v>
      </c>
      <c r="L101" s="74">
        <v>-18.977387</v>
      </c>
      <c r="M101" s="74">
        <v>-49.467793999999998</v>
      </c>
      <c r="N101" s="76">
        <v>0</v>
      </c>
      <c r="O101" t="s">
        <v>842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</row>
    <row r="102" spans="1:27" x14ac:dyDescent="0.25">
      <c r="A102" s="74">
        <v>2017</v>
      </c>
      <c r="B102" s="74">
        <v>1</v>
      </c>
      <c r="C102" t="s">
        <v>938</v>
      </c>
      <c r="D102" t="s">
        <v>900</v>
      </c>
      <c r="E102" t="s">
        <v>58</v>
      </c>
      <c r="F102" t="s">
        <v>73</v>
      </c>
      <c r="G102" t="s">
        <v>14</v>
      </c>
      <c r="H102" s="68">
        <v>0</v>
      </c>
      <c r="I102" s="74">
        <v>2017</v>
      </c>
      <c r="J102" s="74">
        <v>2017</v>
      </c>
      <c r="K102">
        <v>0</v>
      </c>
      <c r="L102" s="74">
        <v>-18.977387</v>
      </c>
      <c r="M102" s="74">
        <v>-49.467793999999998</v>
      </c>
      <c r="N102" s="76">
        <v>0</v>
      </c>
      <c r="O102" t="s">
        <v>842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</row>
    <row r="103" spans="1:27" x14ac:dyDescent="0.25">
      <c r="A103" s="74">
        <v>2017</v>
      </c>
      <c r="B103" s="74">
        <v>1</v>
      </c>
      <c r="C103" t="s">
        <v>939</v>
      </c>
      <c r="D103" t="s">
        <v>900</v>
      </c>
      <c r="E103" t="s">
        <v>58</v>
      </c>
      <c r="F103" t="s">
        <v>73</v>
      </c>
      <c r="G103" t="s">
        <v>14</v>
      </c>
      <c r="H103" s="68">
        <v>0</v>
      </c>
      <c r="I103" s="74">
        <v>2017</v>
      </c>
      <c r="J103" s="74">
        <v>2017</v>
      </c>
      <c r="K103">
        <v>0</v>
      </c>
      <c r="L103" s="74">
        <v>-18.977387</v>
      </c>
      <c r="M103" s="74">
        <v>-49.467793999999998</v>
      </c>
      <c r="N103" s="76">
        <v>0</v>
      </c>
      <c r="O103" t="s">
        <v>842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</row>
    <row r="104" spans="1:27" x14ac:dyDescent="0.25">
      <c r="A104" s="74">
        <v>2017</v>
      </c>
      <c r="B104" s="74">
        <v>1</v>
      </c>
      <c r="C104" t="s">
        <v>940</v>
      </c>
      <c r="D104" t="s">
        <v>900</v>
      </c>
      <c r="E104" t="s">
        <v>58</v>
      </c>
      <c r="F104" t="s">
        <v>73</v>
      </c>
      <c r="G104" t="s">
        <v>14</v>
      </c>
      <c r="H104" s="68">
        <v>0</v>
      </c>
      <c r="I104" s="74">
        <v>2017</v>
      </c>
      <c r="J104" s="74">
        <v>2017</v>
      </c>
      <c r="K104">
        <v>0</v>
      </c>
      <c r="L104" s="74">
        <v>-18.977387</v>
      </c>
      <c r="M104" s="74">
        <v>-49.467793999999998</v>
      </c>
      <c r="N104" s="76">
        <v>0</v>
      </c>
      <c r="O104" t="s">
        <v>842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</row>
    <row r="105" spans="1:27" x14ac:dyDescent="0.25">
      <c r="A105" s="74">
        <v>2017</v>
      </c>
      <c r="B105" s="74">
        <v>1</v>
      </c>
      <c r="C105" t="s">
        <v>941</v>
      </c>
      <c r="D105" t="s">
        <v>900</v>
      </c>
      <c r="E105" t="s">
        <v>58</v>
      </c>
      <c r="F105" t="s">
        <v>73</v>
      </c>
      <c r="G105" t="s">
        <v>14</v>
      </c>
      <c r="H105" s="68">
        <v>0</v>
      </c>
      <c r="I105" s="74">
        <v>2017</v>
      </c>
      <c r="J105" s="74">
        <v>2017</v>
      </c>
      <c r="K105">
        <v>0</v>
      </c>
      <c r="L105" s="74">
        <v>-18.977387</v>
      </c>
      <c r="M105" s="74">
        <v>-49.467793999999998</v>
      </c>
      <c r="N105" s="76">
        <v>0</v>
      </c>
      <c r="O105" t="s">
        <v>842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</row>
    <row r="106" spans="1:27" x14ac:dyDescent="0.25">
      <c r="A106" s="74">
        <v>2017</v>
      </c>
      <c r="B106" s="74">
        <v>1</v>
      </c>
      <c r="C106" t="s">
        <v>942</v>
      </c>
      <c r="D106" t="s">
        <v>900</v>
      </c>
      <c r="E106" t="s">
        <v>58</v>
      </c>
      <c r="F106" t="s">
        <v>73</v>
      </c>
      <c r="G106" t="s">
        <v>14</v>
      </c>
      <c r="H106" s="68">
        <v>0</v>
      </c>
      <c r="I106" s="74">
        <v>2017</v>
      </c>
      <c r="J106" s="74">
        <v>2017</v>
      </c>
      <c r="K106">
        <v>0</v>
      </c>
      <c r="L106" s="74">
        <v>-18.977387</v>
      </c>
      <c r="M106" s="74">
        <v>-49.467793999999998</v>
      </c>
      <c r="N106" s="76">
        <v>0</v>
      </c>
      <c r="O106" t="s">
        <v>842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</row>
    <row r="107" spans="1:27" x14ac:dyDescent="0.25">
      <c r="A107" s="74">
        <v>2017</v>
      </c>
      <c r="B107" s="74">
        <v>1</v>
      </c>
      <c r="C107" t="s">
        <v>943</v>
      </c>
      <c r="D107" t="s">
        <v>900</v>
      </c>
      <c r="E107" t="s">
        <v>58</v>
      </c>
      <c r="F107" t="s">
        <v>73</v>
      </c>
      <c r="G107" t="s">
        <v>14</v>
      </c>
      <c r="H107" s="68">
        <v>0</v>
      </c>
      <c r="I107" s="74">
        <v>2017</v>
      </c>
      <c r="J107" s="74">
        <v>2017</v>
      </c>
      <c r="K107">
        <v>0</v>
      </c>
      <c r="L107" s="74">
        <v>-18.977387</v>
      </c>
      <c r="M107" s="74">
        <v>-49.467793999999998</v>
      </c>
      <c r="N107" s="76">
        <v>0</v>
      </c>
      <c r="O107" t="s">
        <v>842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</row>
    <row r="108" spans="1:27" x14ac:dyDescent="0.25">
      <c r="A108" s="74">
        <v>2017</v>
      </c>
      <c r="B108" s="74">
        <v>1</v>
      </c>
      <c r="C108" t="s">
        <v>944</v>
      </c>
      <c r="D108" t="s">
        <v>900</v>
      </c>
      <c r="E108" t="s">
        <v>58</v>
      </c>
      <c r="F108" t="s">
        <v>73</v>
      </c>
      <c r="G108" t="s">
        <v>14</v>
      </c>
      <c r="H108" s="68">
        <v>0</v>
      </c>
      <c r="I108" s="74">
        <v>2017</v>
      </c>
      <c r="J108" s="74">
        <v>2017</v>
      </c>
      <c r="K108">
        <v>0</v>
      </c>
      <c r="L108" s="74">
        <v>-18.977387</v>
      </c>
      <c r="M108" s="74">
        <v>-49.467793999999998</v>
      </c>
      <c r="N108" s="76">
        <v>0</v>
      </c>
      <c r="O108" t="s">
        <v>842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</row>
    <row r="109" spans="1:27" x14ac:dyDescent="0.25">
      <c r="A109" s="74">
        <v>2017</v>
      </c>
      <c r="B109" s="74">
        <v>1</v>
      </c>
      <c r="C109" t="s">
        <v>945</v>
      </c>
      <c r="D109" t="s">
        <v>900</v>
      </c>
      <c r="E109" t="s">
        <v>58</v>
      </c>
      <c r="F109" t="s">
        <v>73</v>
      </c>
      <c r="G109" t="s">
        <v>14</v>
      </c>
      <c r="H109" s="68">
        <v>0</v>
      </c>
      <c r="I109" s="74">
        <v>2017</v>
      </c>
      <c r="J109" s="74">
        <v>2017</v>
      </c>
      <c r="K109">
        <v>0</v>
      </c>
      <c r="L109" s="74">
        <v>-18.977387</v>
      </c>
      <c r="M109" s="74">
        <v>-49.467793999999998</v>
      </c>
      <c r="N109" s="76">
        <v>0</v>
      </c>
      <c r="O109" t="s">
        <v>842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</row>
    <row r="110" spans="1:27" x14ac:dyDescent="0.25">
      <c r="A110" s="74">
        <v>2017</v>
      </c>
      <c r="B110" s="74">
        <v>1</v>
      </c>
      <c r="C110" t="s">
        <v>946</v>
      </c>
      <c r="D110" t="s">
        <v>900</v>
      </c>
      <c r="E110" t="s">
        <v>58</v>
      </c>
      <c r="F110" t="s">
        <v>73</v>
      </c>
      <c r="G110" t="s">
        <v>14</v>
      </c>
      <c r="H110" s="68">
        <v>0</v>
      </c>
      <c r="I110" s="74">
        <v>2017</v>
      </c>
      <c r="J110" s="74">
        <v>2017</v>
      </c>
      <c r="K110">
        <v>0</v>
      </c>
      <c r="L110" s="74">
        <v>-18.977387</v>
      </c>
      <c r="M110" s="74">
        <v>-49.467793999999998</v>
      </c>
      <c r="N110" s="76">
        <v>0</v>
      </c>
      <c r="O110" t="s">
        <v>842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</row>
    <row r="111" spans="1:27" x14ac:dyDescent="0.25">
      <c r="A111" s="74">
        <v>2017</v>
      </c>
      <c r="B111" s="74">
        <v>1</v>
      </c>
      <c r="C111" t="s">
        <v>947</v>
      </c>
      <c r="D111" t="s">
        <v>900</v>
      </c>
      <c r="E111" t="s">
        <v>58</v>
      </c>
      <c r="F111" t="s">
        <v>73</v>
      </c>
      <c r="G111" t="s">
        <v>14</v>
      </c>
      <c r="H111" s="68">
        <v>0</v>
      </c>
      <c r="I111" s="74">
        <v>2017</v>
      </c>
      <c r="J111" s="74">
        <v>2017</v>
      </c>
      <c r="K111">
        <v>0</v>
      </c>
      <c r="L111" s="74">
        <v>-18.977387</v>
      </c>
      <c r="M111" s="74">
        <v>-49.467793999999998</v>
      </c>
      <c r="N111" s="76">
        <v>0</v>
      </c>
      <c r="O111" t="s">
        <v>842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</row>
    <row r="112" spans="1:27" x14ac:dyDescent="0.25">
      <c r="A112" s="74">
        <v>2017</v>
      </c>
      <c r="B112" s="74">
        <v>1</v>
      </c>
      <c r="C112" t="s">
        <v>948</v>
      </c>
      <c r="D112" t="s">
        <v>900</v>
      </c>
      <c r="E112" t="s">
        <v>58</v>
      </c>
      <c r="F112" t="s">
        <v>73</v>
      </c>
      <c r="G112" t="s">
        <v>14</v>
      </c>
      <c r="H112" s="68">
        <v>0</v>
      </c>
      <c r="I112" s="74">
        <v>2017</v>
      </c>
      <c r="J112" s="74">
        <v>2017</v>
      </c>
      <c r="K112">
        <v>0</v>
      </c>
      <c r="L112" s="74">
        <v>-18.977387</v>
      </c>
      <c r="M112" s="74">
        <v>-49.467793999999998</v>
      </c>
      <c r="N112" s="76">
        <v>0</v>
      </c>
      <c r="O112" t="s">
        <v>842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</row>
    <row r="113" spans="1:27" x14ac:dyDescent="0.25">
      <c r="A113" s="74">
        <v>2017</v>
      </c>
      <c r="B113" s="74">
        <v>1</v>
      </c>
      <c r="C113" t="s">
        <v>949</v>
      </c>
      <c r="D113" t="s">
        <v>900</v>
      </c>
      <c r="E113" t="s">
        <v>58</v>
      </c>
      <c r="F113" t="s">
        <v>73</v>
      </c>
      <c r="G113" t="s">
        <v>14</v>
      </c>
      <c r="H113" s="68">
        <v>0</v>
      </c>
      <c r="I113" s="74">
        <v>2017</v>
      </c>
      <c r="J113" s="74">
        <v>2017</v>
      </c>
      <c r="K113">
        <v>0</v>
      </c>
      <c r="L113" s="74">
        <v>-18.977387</v>
      </c>
      <c r="M113" s="74">
        <v>-49.467793999999998</v>
      </c>
      <c r="N113" s="76">
        <v>0</v>
      </c>
      <c r="O113" t="s">
        <v>842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</row>
    <row r="114" spans="1:27" x14ac:dyDescent="0.25">
      <c r="A114" s="74">
        <v>2017</v>
      </c>
      <c r="B114" s="74">
        <v>1</v>
      </c>
      <c r="C114" t="s">
        <v>950</v>
      </c>
      <c r="D114" t="s">
        <v>900</v>
      </c>
      <c r="E114" t="s">
        <v>58</v>
      </c>
      <c r="F114" t="s">
        <v>73</v>
      </c>
      <c r="G114" t="s">
        <v>14</v>
      </c>
      <c r="H114" s="68">
        <v>0</v>
      </c>
      <c r="I114" s="74">
        <v>2017</v>
      </c>
      <c r="J114" s="74">
        <v>2017</v>
      </c>
      <c r="K114">
        <v>0</v>
      </c>
      <c r="L114" s="74">
        <v>-18.977387</v>
      </c>
      <c r="M114" s="74">
        <v>-49.467793999999998</v>
      </c>
      <c r="N114" s="76">
        <v>0</v>
      </c>
      <c r="O114" t="s">
        <v>842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</row>
    <row r="115" spans="1:27" x14ac:dyDescent="0.25">
      <c r="A115" s="74">
        <v>2017</v>
      </c>
      <c r="B115" s="74">
        <v>1</v>
      </c>
      <c r="C115" t="s">
        <v>951</v>
      </c>
      <c r="D115" t="s">
        <v>900</v>
      </c>
      <c r="E115" t="s">
        <v>58</v>
      </c>
      <c r="F115" t="s">
        <v>73</v>
      </c>
      <c r="G115" t="s">
        <v>14</v>
      </c>
      <c r="H115" s="68">
        <v>0</v>
      </c>
      <c r="I115" s="74">
        <v>2017</v>
      </c>
      <c r="J115" s="74">
        <v>2017</v>
      </c>
      <c r="K115">
        <v>0</v>
      </c>
      <c r="L115" s="74">
        <v>-18.977387</v>
      </c>
      <c r="M115" s="74">
        <v>-49.467793999999998</v>
      </c>
      <c r="N115" s="76">
        <v>0</v>
      </c>
      <c r="O115" t="s">
        <v>842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</row>
    <row r="116" spans="1:27" x14ac:dyDescent="0.25">
      <c r="A116" s="74">
        <v>2017</v>
      </c>
      <c r="B116" s="74">
        <v>1</v>
      </c>
      <c r="C116" t="s">
        <v>952</v>
      </c>
      <c r="D116" t="s">
        <v>900</v>
      </c>
      <c r="E116" t="s">
        <v>58</v>
      </c>
      <c r="F116" t="s">
        <v>73</v>
      </c>
      <c r="G116" t="s">
        <v>14</v>
      </c>
      <c r="H116" s="68">
        <v>0</v>
      </c>
      <c r="I116" s="74">
        <v>2017</v>
      </c>
      <c r="J116" s="74">
        <v>2017</v>
      </c>
      <c r="K116">
        <v>0</v>
      </c>
      <c r="L116" s="74">
        <v>-18.977387</v>
      </c>
      <c r="M116" s="74">
        <v>-49.467793999999998</v>
      </c>
      <c r="N116" s="76">
        <v>0</v>
      </c>
      <c r="O116" t="s">
        <v>842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</row>
    <row r="117" spans="1:27" x14ac:dyDescent="0.25">
      <c r="A117" s="74">
        <v>2017</v>
      </c>
      <c r="B117" s="74">
        <v>1</v>
      </c>
      <c r="C117" t="s">
        <v>953</v>
      </c>
      <c r="D117" t="s">
        <v>900</v>
      </c>
      <c r="E117" t="s">
        <v>58</v>
      </c>
      <c r="F117" t="s">
        <v>73</v>
      </c>
      <c r="G117" t="s">
        <v>14</v>
      </c>
      <c r="H117" s="68">
        <v>0</v>
      </c>
      <c r="I117" s="74">
        <v>2017</v>
      </c>
      <c r="J117" s="74">
        <v>2017</v>
      </c>
      <c r="K117">
        <v>0</v>
      </c>
      <c r="L117" s="74">
        <v>-18.977387</v>
      </c>
      <c r="M117" s="74">
        <v>-49.467793999999998</v>
      </c>
      <c r="N117" s="76">
        <v>0</v>
      </c>
      <c r="O117" t="s">
        <v>842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</row>
    <row r="118" spans="1:27" x14ac:dyDescent="0.25">
      <c r="A118" s="74">
        <v>2017</v>
      </c>
      <c r="B118" s="74">
        <v>1</v>
      </c>
      <c r="C118" t="s">
        <v>954</v>
      </c>
      <c r="D118" t="s">
        <v>900</v>
      </c>
      <c r="E118" t="s">
        <v>58</v>
      </c>
      <c r="F118" t="s">
        <v>73</v>
      </c>
      <c r="G118" t="s">
        <v>14</v>
      </c>
      <c r="H118" s="68">
        <v>0</v>
      </c>
      <c r="I118" s="74">
        <v>2017</v>
      </c>
      <c r="J118" s="74">
        <v>2017</v>
      </c>
      <c r="K118">
        <v>0</v>
      </c>
      <c r="L118" s="74">
        <v>-18.977387</v>
      </c>
      <c r="M118" s="74">
        <v>-49.467793999999998</v>
      </c>
      <c r="N118" s="76">
        <v>0</v>
      </c>
      <c r="O118" t="s">
        <v>842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</row>
    <row r="119" spans="1:27" x14ac:dyDescent="0.25">
      <c r="A119" s="74">
        <v>2017</v>
      </c>
      <c r="B119" s="74">
        <v>1</v>
      </c>
      <c r="C119" t="s">
        <v>955</v>
      </c>
      <c r="D119" t="s">
        <v>900</v>
      </c>
      <c r="E119" t="s">
        <v>58</v>
      </c>
      <c r="F119" t="s">
        <v>73</v>
      </c>
      <c r="G119" t="s">
        <v>14</v>
      </c>
      <c r="H119" s="68">
        <v>0</v>
      </c>
      <c r="I119" s="74">
        <v>2017</v>
      </c>
      <c r="J119" s="74">
        <v>2017</v>
      </c>
      <c r="K119">
        <v>0</v>
      </c>
      <c r="L119" s="74">
        <v>-18.977387</v>
      </c>
      <c r="M119" s="74">
        <v>-49.467793999999998</v>
      </c>
      <c r="N119" s="76">
        <v>0</v>
      </c>
      <c r="O119" t="s">
        <v>842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</row>
    <row r="120" spans="1:27" x14ac:dyDescent="0.25">
      <c r="A120" s="74">
        <v>2017</v>
      </c>
      <c r="B120" s="74">
        <v>1</v>
      </c>
      <c r="C120" t="s">
        <v>956</v>
      </c>
      <c r="D120" t="s">
        <v>900</v>
      </c>
      <c r="E120" t="s">
        <v>58</v>
      </c>
      <c r="F120" t="s">
        <v>73</v>
      </c>
      <c r="G120" t="s">
        <v>14</v>
      </c>
      <c r="H120" s="68">
        <v>0</v>
      </c>
      <c r="I120" s="74">
        <v>2017</v>
      </c>
      <c r="J120" s="74">
        <v>2017</v>
      </c>
      <c r="K120">
        <v>0</v>
      </c>
      <c r="L120" s="74">
        <v>-18.977387</v>
      </c>
      <c r="M120" s="74">
        <v>-49.467793999999998</v>
      </c>
      <c r="N120" s="76">
        <v>0</v>
      </c>
      <c r="O120" t="s">
        <v>842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s="74">
        <v>2017</v>
      </c>
      <c r="B121" s="74">
        <v>1</v>
      </c>
      <c r="C121" t="s">
        <v>956</v>
      </c>
      <c r="D121" t="s">
        <v>900</v>
      </c>
      <c r="E121" t="s">
        <v>58</v>
      </c>
      <c r="F121" t="s">
        <v>73</v>
      </c>
      <c r="G121" t="s">
        <v>14</v>
      </c>
      <c r="H121" s="68">
        <v>0</v>
      </c>
      <c r="I121" s="74">
        <v>2017</v>
      </c>
      <c r="J121" s="74">
        <v>2017</v>
      </c>
      <c r="K121">
        <v>0</v>
      </c>
      <c r="L121" s="74">
        <v>-18.977387</v>
      </c>
      <c r="M121" s="74">
        <v>-49.467793999999998</v>
      </c>
      <c r="N121" s="76">
        <v>0</v>
      </c>
      <c r="O121" t="s">
        <v>842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</row>
    <row r="122" spans="1:27" x14ac:dyDescent="0.25">
      <c r="A122" s="74">
        <v>2017</v>
      </c>
      <c r="B122" s="74">
        <v>1</v>
      </c>
      <c r="C122" t="s">
        <v>957</v>
      </c>
      <c r="D122" t="s">
        <v>900</v>
      </c>
      <c r="E122" t="s">
        <v>58</v>
      </c>
      <c r="F122" t="s">
        <v>63</v>
      </c>
      <c r="G122" t="s">
        <v>14</v>
      </c>
      <c r="H122" s="68">
        <v>0</v>
      </c>
      <c r="I122" s="74">
        <v>2017</v>
      </c>
      <c r="J122" s="74">
        <v>2017</v>
      </c>
      <c r="K122">
        <v>0</v>
      </c>
      <c r="L122" s="74">
        <v>-18.729498</v>
      </c>
      <c r="M122" s="74">
        <v>-47.49577</v>
      </c>
      <c r="N122" s="76">
        <v>0</v>
      </c>
      <c r="O122" t="s">
        <v>842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</row>
    <row r="123" spans="1:27" x14ac:dyDescent="0.25">
      <c r="A123" s="74">
        <v>2017</v>
      </c>
      <c r="B123" s="74">
        <v>1</v>
      </c>
      <c r="C123" t="s">
        <v>958</v>
      </c>
      <c r="D123" t="s">
        <v>900</v>
      </c>
      <c r="E123" t="s">
        <v>58</v>
      </c>
      <c r="F123" t="s">
        <v>63</v>
      </c>
      <c r="G123" t="s">
        <v>14</v>
      </c>
      <c r="H123" s="68">
        <v>0</v>
      </c>
      <c r="I123" s="74">
        <v>2017</v>
      </c>
      <c r="J123" s="74">
        <v>2017</v>
      </c>
      <c r="K123">
        <v>0</v>
      </c>
      <c r="L123" s="74">
        <v>-18.729498</v>
      </c>
      <c r="M123" s="74">
        <v>-47.49577</v>
      </c>
      <c r="N123" s="76">
        <v>0</v>
      </c>
      <c r="O123" t="s">
        <v>842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</row>
    <row r="124" spans="1:27" x14ac:dyDescent="0.25">
      <c r="A124" s="74">
        <v>2017</v>
      </c>
      <c r="B124" s="74">
        <v>1</v>
      </c>
      <c r="C124" t="s">
        <v>959</v>
      </c>
      <c r="D124" t="s">
        <v>900</v>
      </c>
      <c r="E124" t="s">
        <v>58</v>
      </c>
      <c r="F124" t="s">
        <v>63</v>
      </c>
      <c r="G124" t="s">
        <v>14</v>
      </c>
      <c r="H124" s="68">
        <v>0</v>
      </c>
      <c r="I124" s="74">
        <v>2017</v>
      </c>
      <c r="J124" s="74">
        <v>2017</v>
      </c>
      <c r="K124">
        <v>0</v>
      </c>
      <c r="L124" s="74">
        <v>-18.729498</v>
      </c>
      <c r="M124" s="74">
        <v>-47.49577</v>
      </c>
      <c r="N124" s="76">
        <v>0</v>
      </c>
      <c r="O124" t="s">
        <v>842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</row>
    <row r="125" spans="1:27" x14ac:dyDescent="0.25">
      <c r="A125" s="74">
        <v>2017</v>
      </c>
      <c r="B125" s="74">
        <v>1</v>
      </c>
      <c r="C125" t="s">
        <v>960</v>
      </c>
      <c r="D125" t="s">
        <v>900</v>
      </c>
      <c r="E125" t="s">
        <v>58</v>
      </c>
      <c r="F125" t="s">
        <v>63</v>
      </c>
      <c r="G125" t="s">
        <v>14</v>
      </c>
      <c r="H125" s="68">
        <v>0</v>
      </c>
      <c r="I125" s="74">
        <v>2017</v>
      </c>
      <c r="J125" s="74">
        <v>2017</v>
      </c>
      <c r="K125">
        <v>0</v>
      </c>
      <c r="L125" s="74">
        <v>-18.729498</v>
      </c>
      <c r="M125" s="74">
        <v>-47.49577</v>
      </c>
      <c r="N125" s="76">
        <v>0</v>
      </c>
      <c r="O125" t="s">
        <v>842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</row>
    <row r="126" spans="1:27" x14ac:dyDescent="0.25">
      <c r="A126" s="74">
        <v>2017</v>
      </c>
      <c r="B126" s="74">
        <v>1</v>
      </c>
      <c r="C126" t="s">
        <v>961</v>
      </c>
      <c r="D126" t="s">
        <v>900</v>
      </c>
      <c r="E126" t="s">
        <v>58</v>
      </c>
      <c r="F126" t="s">
        <v>63</v>
      </c>
      <c r="G126" t="s">
        <v>14</v>
      </c>
      <c r="H126" s="68">
        <v>0</v>
      </c>
      <c r="I126" s="74">
        <v>2017</v>
      </c>
      <c r="J126" s="74">
        <v>2017</v>
      </c>
      <c r="K126">
        <v>0</v>
      </c>
      <c r="L126" s="74">
        <v>-18.729498</v>
      </c>
      <c r="M126" s="74">
        <v>-47.49577</v>
      </c>
      <c r="N126" s="76">
        <v>0</v>
      </c>
      <c r="O126" t="s">
        <v>842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</row>
    <row r="127" spans="1:27" x14ac:dyDescent="0.25">
      <c r="A127" s="74">
        <v>2017</v>
      </c>
      <c r="B127" s="74">
        <v>1</v>
      </c>
      <c r="C127" t="s">
        <v>962</v>
      </c>
      <c r="D127" t="s">
        <v>900</v>
      </c>
      <c r="E127" t="s">
        <v>58</v>
      </c>
      <c r="F127" t="s">
        <v>63</v>
      </c>
      <c r="G127" t="s">
        <v>14</v>
      </c>
      <c r="H127" s="68">
        <v>0</v>
      </c>
      <c r="I127" s="74">
        <v>2017</v>
      </c>
      <c r="J127" s="74">
        <v>2017</v>
      </c>
      <c r="K127">
        <v>0</v>
      </c>
      <c r="L127" s="74">
        <v>-18.729498</v>
      </c>
      <c r="M127" s="74">
        <v>-47.49577</v>
      </c>
      <c r="N127" s="76">
        <v>0</v>
      </c>
      <c r="O127" t="s">
        <v>842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</row>
    <row r="128" spans="1:27" x14ac:dyDescent="0.25">
      <c r="A128" s="74">
        <v>2017</v>
      </c>
      <c r="B128" s="74">
        <v>1</v>
      </c>
      <c r="C128" t="s">
        <v>963</v>
      </c>
      <c r="D128" t="s">
        <v>900</v>
      </c>
      <c r="E128" t="s">
        <v>58</v>
      </c>
      <c r="F128" t="s">
        <v>63</v>
      </c>
      <c r="G128" t="s">
        <v>14</v>
      </c>
      <c r="H128" s="68">
        <v>0</v>
      </c>
      <c r="I128" s="74">
        <v>2017</v>
      </c>
      <c r="J128" s="74">
        <v>2017</v>
      </c>
      <c r="K128">
        <v>0</v>
      </c>
      <c r="L128" s="74">
        <v>-18.729498</v>
      </c>
      <c r="M128" s="74">
        <v>-47.49577</v>
      </c>
      <c r="N128" s="76">
        <v>0</v>
      </c>
      <c r="O128" t="s">
        <v>842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</row>
    <row r="129" spans="1:27" x14ac:dyDescent="0.25">
      <c r="A129" s="74">
        <v>2017</v>
      </c>
      <c r="B129" s="74">
        <v>1</v>
      </c>
      <c r="C129" t="s">
        <v>964</v>
      </c>
      <c r="D129" t="s">
        <v>900</v>
      </c>
      <c r="E129" t="s">
        <v>58</v>
      </c>
      <c r="F129" t="s">
        <v>63</v>
      </c>
      <c r="G129" t="s">
        <v>14</v>
      </c>
      <c r="H129" s="68">
        <v>0</v>
      </c>
      <c r="I129" s="74">
        <v>2017</v>
      </c>
      <c r="J129" s="74">
        <v>2017</v>
      </c>
      <c r="K129">
        <v>0</v>
      </c>
      <c r="L129" s="74">
        <v>-18.729498</v>
      </c>
      <c r="M129" s="74">
        <v>-47.49577</v>
      </c>
      <c r="N129" s="76">
        <v>0</v>
      </c>
      <c r="O129" t="s">
        <v>842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</row>
    <row r="130" spans="1:27" x14ac:dyDescent="0.25">
      <c r="A130" s="74">
        <v>2017</v>
      </c>
      <c r="B130" s="74">
        <v>1</v>
      </c>
      <c r="C130" t="s">
        <v>965</v>
      </c>
      <c r="D130" t="s">
        <v>900</v>
      </c>
      <c r="E130" t="s">
        <v>58</v>
      </c>
      <c r="F130" t="s">
        <v>63</v>
      </c>
      <c r="G130" t="s">
        <v>14</v>
      </c>
      <c r="H130" s="68">
        <v>0</v>
      </c>
      <c r="I130" s="74">
        <v>2017</v>
      </c>
      <c r="J130" s="74">
        <v>2017</v>
      </c>
      <c r="K130">
        <v>0</v>
      </c>
      <c r="L130" s="74">
        <v>-18.729498</v>
      </c>
      <c r="M130" s="74">
        <v>-47.49577</v>
      </c>
      <c r="N130" s="76">
        <v>0</v>
      </c>
      <c r="O130" t="s">
        <v>842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</row>
    <row r="131" spans="1:27" x14ac:dyDescent="0.25">
      <c r="A131" s="74">
        <v>2017</v>
      </c>
      <c r="B131" s="74">
        <v>1</v>
      </c>
      <c r="C131" t="s">
        <v>966</v>
      </c>
      <c r="D131" t="s">
        <v>900</v>
      </c>
      <c r="E131" t="s">
        <v>58</v>
      </c>
      <c r="F131" t="s">
        <v>63</v>
      </c>
      <c r="G131" t="s">
        <v>14</v>
      </c>
      <c r="H131" s="68">
        <v>0</v>
      </c>
      <c r="I131" s="74">
        <v>2017</v>
      </c>
      <c r="J131" s="74">
        <v>2017</v>
      </c>
      <c r="K131">
        <v>0</v>
      </c>
      <c r="L131" s="74">
        <v>-18.729498</v>
      </c>
      <c r="M131" s="74">
        <v>-47.49577</v>
      </c>
      <c r="N131" s="76">
        <v>0</v>
      </c>
      <c r="O131" t="s">
        <v>842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</row>
    <row r="132" spans="1:27" x14ac:dyDescent="0.25">
      <c r="A132" s="74">
        <v>2017</v>
      </c>
      <c r="B132" s="74">
        <v>1</v>
      </c>
      <c r="C132" t="s">
        <v>967</v>
      </c>
      <c r="D132" t="s">
        <v>900</v>
      </c>
      <c r="E132" t="s">
        <v>58</v>
      </c>
      <c r="F132" t="s">
        <v>63</v>
      </c>
      <c r="G132" t="s">
        <v>14</v>
      </c>
      <c r="H132" s="68">
        <v>0</v>
      </c>
      <c r="I132" s="74">
        <v>2017</v>
      </c>
      <c r="J132" s="74">
        <v>2017</v>
      </c>
      <c r="K132">
        <v>0</v>
      </c>
      <c r="L132" s="74">
        <v>-18.729498</v>
      </c>
      <c r="M132" s="74">
        <v>-47.49577</v>
      </c>
      <c r="N132" s="76">
        <v>0</v>
      </c>
      <c r="O132" t="s">
        <v>842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</row>
    <row r="133" spans="1:27" x14ac:dyDescent="0.25">
      <c r="A133" s="74">
        <v>2017</v>
      </c>
      <c r="B133" s="74">
        <v>1</v>
      </c>
      <c r="C133" t="s">
        <v>968</v>
      </c>
      <c r="D133" t="s">
        <v>900</v>
      </c>
      <c r="E133" t="s">
        <v>58</v>
      </c>
      <c r="F133" t="s">
        <v>59</v>
      </c>
      <c r="G133" t="s">
        <v>14</v>
      </c>
      <c r="H133" s="68">
        <v>0</v>
      </c>
      <c r="I133" s="74">
        <v>2017</v>
      </c>
      <c r="J133" s="74">
        <v>2017</v>
      </c>
      <c r="K133">
        <v>0</v>
      </c>
      <c r="L133" s="74">
        <v>-18.591604</v>
      </c>
      <c r="M133" s="74">
        <v>-46.496006000000001</v>
      </c>
      <c r="N133" s="76">
        <v>0</v>
      </c>
      <c r="O133" t="s">
        <v>842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</row>
    <row r="134" spans="1:27" x14ac:dyDescent="0.25">
      <c r="A134" s="74">
        <v>2017</v>
      </c>
      <c r="B134" s="74">
        <v>1</v>
      </c>
      <c r="C134" t="s">
        <v>969</v>
      </c>
      <c r="D134" t="s">
        <v>900</v>
      </c>
      <c r="E134" t="s">
        <v>58</v>
      </c>
      <c r="F134" t="s">
        <v>59</v>
      </c>
      <c r="G134" t="s">
        <v>14</v>
      </c>
      <c r="H134" s="68">
        <v>0</v>
      </c>
      <c r="I134" s="74">
        <v>2017</v>
      </c>
      <c r="J134" s="74">
        <v>2017</v>
      </c>
      <c r="K134">
        <v>0</v>
      </c>
      <c r="L134" s="74">
        <v>-18.591604</v>
      </c>
      <c r="M134" s="74">
        <v>-46.496006000000001</v>
      </c>
      <c r="N134" s="76">
        <v>0</v>
      </c>
      <c r="O134" t="s">
        <v>842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</row>
    <row r="135" spans="1:27" x14ac:dyDescent="0.25">
      <c r="A135" s="74">
        <v>2017</v>
      </c>
      <c r="B135" s="74">
        <v>1</v>
      </c>
      <c r="C135" t="s">
        <v>970</v>
      </c>
      <c r="D135" t="s">
        <v>900</v>
      </c>
      <c r="E135" t="s">
        <v>58</v>
      </c>
      <c r="F135" t="s">
        <v>59</v>
      </c>
      <c r="G135" t="s">
        <v>14</v>
      </c>
      <c r="H135" s="68">
        <v>0</v>
      </c>
      <c r="I135" s="74">
        <v>2017</v>
      </c>
      <c r="J135" s="74">
        <v>2017</v>
      </c>
      <c r="K135">
        <v>0</v>
      </c>
      <c r="L135" s="74">
        <v>-18.591604</v>
      </c>
      <c r="M135" s="74">
        <v>-46.496006000000001</v>
      </c>
      <c r="N135" s="76">
        <v>0</v>
      </c>
      <c r="O135" t="s">
        <v>842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</row>
    <row r="136" spans="1:27" x14ac:dyDescent="0.25">
      <c r="A136" s="74">
        <v>2017</v>
      </c>
      <c r="B136" s="74">
        <v>1</v>
      </c>
      <c r="C136" t="s">
        <v>971</v>
      </c>
      <c r="D136" t="s">
        <v>900</v>
      </c>
      <c r="E136" t="s">
        <v>58</v>
      </c>
      <c r="F136" t="s">
        <v>59</v>
      </c>
      <c r="G136" t="s">
        <v>14</v>
      </c>
      <c r="H136" s="68">
        <v>0</v>
      </c>
      <c r="I136" s="74">
        <v>2017</v>
      </c>
      <c r="J136" s="74">
        <v>2017</v>
      </c>
      <c r="K136">
        <v>0</v>
      </c>
      <c r="L136" s="74">
        <v>-18.591604</v>
      </c>
      <c r="M136" s="74">
        <v>-46.496006000000001</v>
      </c>
      <c r="N136" s="76">
        <v>0</v>
      </c>
      <c r="O136" t="s">
        <v>842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</row>
    <row r="137" spans="1:27" x14ac:dyDescent="0.25">
      <c r="A137" s="74">
        <v>2017</v>
      </c>
      <c r="B137" s="74">
        <v>1</v>
      </c>
      <c r="C137" t="s">
        <v>972</v>
      </c>
      <c r="D137" t="s">
        <v>900</v>
      </c>
      <c r="E137" t="s">
        <v>58</v>
      </c>
      <c r="F137" t="s">
        <v>59</v>
      </c>
      <c r="G137" t="s">
        <v>14</v>
      </c>
      <c r="H137" s="68">
        <v>0</v>
      </c>
      <c r="I137" s="74">
        <v>2017</v>
      </c>
      <c r="J137" s="74">
        <v>2017</v>
      </c>
      <c r="K137">
        <v>0</v>
      </c>
      <c r="L137" s="74">
        <v>-18.591604</v>
      </c>
      <c r="M137" s="74">
        <v>-46.496006000000001</v>
      </c>
      <c r="N137" s="76">
        <v>0</v>
      </c>
      <c r="O137" t="s">
        <v>842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</row>
    <row r="138" spans="1:27" x14ac:dyDescent="0.25">
      <c r="A138" s="74">
        <v>2017</v>
      </c>
      <c r="B138" s="74">
        <v>1</v>
      </c>
      <c r="C138" t="s">
        <v>973</v>
      </c>
      <c r="D138" t="s">
        <v>900</v>
      </c>
      <c r="E138" t="s">
        <v>58</v>
      </c>
      <c r="F138" t="s">
        <v>67</v>
      </c>
      <c r="G138" t="s">
        <v>14</v>
      </c>
      <c r="H138" s="68">
        <v>0</v>
      </c>
      <c r="I138" s="74">
        <v>2017</v>
      </c>
      <c r="J138" s="74">
        <v>2017</v>
      </c>
      <c r="K138">
        <v>0</v>
      </c>
      <c r="L138" s="75">
        <v>-18.928723999999999</v>
      </c>
      <c r="M138" s="75">
        <v>-48.274265999999997</v>
      </c>
      <c r="N138" s="76">
        <v>0</v>
      </c>
      <c r="O138" t="s">
        <v>842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</row>
    <row r="139" spans="1:27" x14ac:dyDescent="0.25">
      <c r="A139" s="74">
        <v>2017</v>
      </c>
      <c r="B139" s="74">
        <v>1</v>
      </c>
      <c r="C139" t="s">
        <v>974</v>
      </c>
      <c r="D139" t="s">
        <v>900</v>
      </c>
      <c r="E139" t="s">
        <v>58</v>
      </c>
      <c r="F139" t="s">
        <v>67</v>
      </c>
      <c r="G139" t="s">
        <v>14</v>
      </c>
      <c r="H139" s="68">
        <v>0</v>
      </c>
      <c r="I139" s="74">
        <v>2017</v>
      </c>
      <c r="J139" s="74">
        <v>2017</v>
      </c>
      <c r="K139">
        <v>0</v>
      </c>
      <c r="L139" s="75">
        <v>-18.928723999999999</v>
      </c>
      <c r="M139" s="75">
        <v>-48.274265999999997</v>
      </c>
      <c r="N139" s="76">
        <v>0</v>
      </c>
      <c r="O139" t="s">
        <v>842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</row>
    <row r="140" spans="1:27" x14ac:dyDescent="0.25">
      <c r="A140" s="74">
        <v>2017</v>
      </c>
      <c r="B140" s="74">
        <v>1</v>
      </c>
      <c r="C140" t="s">
        <v>975</v>
      </c>
      <c r="D140" t="s">
        <v>900</v>
      </c>
      <c r="E140" t="s">
        <v>58</v>
      </c>
      <c r="F140" t="s">
        <v>67</v>
      </c>
      <c r="G140" t="s">
        <v>14</v>
      </c>
      <c r="H140" s="68">
        <v>0</v>
      </c>
      <c r="I140" s="74">
        <v>2017</v>
      </c>
      <c r="J140" s="74">
        <v>2017</v>
      </c>
      <c r="K140">
        <v>0</v>
      </c>
      <c r="L140" s="75">
        <v>-18.928723999999999</v>
      </c>
      <c r="M140" s="75">
        <v>-48.274265999999997</v>
      </c>
      <c r="N140" s="76">
        <v>0</v>
      </c>
      <c r="O140" t="s">
        <v>842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</row>
    <row r="141" spans="1:27" x14ac:dyDescent="0.25">
      <c r="A141" s="74">
        <v>2017</v>
      </c>
      <c r="B141" s="74">
        <v>1</v>
      </c>
      <c r="C141" t="s">
        <v>976</v>
      </c>
      <c r="D141" t="s">
        <v>900</v>
      </c>
      <c r="E141" t="s">
        <v>58</v>
      </c>
      <c r="F141" t="s">
        <v>67</v>
      </c>
      <c r="G141" t="s">
        <v>14</v>
      </c>
      <c r="H141" s="68">
        <v>0</v>
      </c>
      <c r="I141" s="74">
        <v>2017</v>
      </c>
      <c r="J141" s="74">
        <v>2017</v>
      </c>
      <c r="K141">
        <v>0</v>
      </c>
      <c r="L141" s="75">
        <v>-18.928723999999999</v>
      </c>
      <c r="M141" s="75">
        <v>-48.274265999999997</v>
      </c>
      <c r="N141" s="76">
        <v>0</v>
      </c>
      <c r="O141" t="s">
        <v>842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</row>
    <row r="142" spans="1:27" x14ac:dyDescent="0.25">
      <c r="A142" s="74">
        <v>2017</v>
      </c>
      <c r="B142" s="74">
        <v>1</v>
      </c>
      <c r="C142" t="s">
        <v>977</v>
      </c>
      <c r="D142" t="s">
        <v>900</v>
      </c>
      <c r="E142" t="s">
        <v>58</v>
      </c>
      <c r="F142" t="s">
        <v>67</v>
      </c>
      <c r="G142" t="s">
        <v>14</v>
      </c>
      <c r="H142" s="68">
        <v>0</v>
      </c>
      <c r="I142" s="74">
        <v>2017</v>
      </c>
      <c r="J142" s="74">
        <v>2017</v>
      </c>
      <c r="K142">
        <v>0</v>
      </c>
      <c r="L142" s="75">
        <v>-18.928723999999999</v>
      </c>
      <c r="M142" s="75">
        <v>-48.274265999999997</v>
      </c>
      <c r="N142" s="76">
        <v>0</v>
      </c>
      <c r="O142" t="s">
        <v>842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</row>
    <row r="143" spans="1:27" x14ac:dyDescent="0.25">
      <c r="A143" s="74">
        <v>2017</v>
      </c>
      <c r="B143" s="74">
        <v>1</v>
      </c>
      <c r="C143" t="s">
        <v>978</v>
      </c>
      <c r="D143" t="s">
        <v>900</v>
      </c>
      <c r="E143" t="s">
        <v>58</v>
      </c>
      <c r="F143" t="s">
        <v>67</v>
      </c>
      <c r="G143" t="s">
        <v>14</v>
      </c>
      <c r="H143" s="68">
        <v>0</v>
      </c>
      <c r="I143" s="74">
        <v>2017</v>
      </c>
      <c r="J143" s="74">
        <v>2017</v>
      </c>
      <c r="K143">
        <v>0</v>
      </c>
      <c r="L143" s="75">
        <v>-18.928723999999999</v>
      </c>
      <c r="M143" s="75">
        <v>-48.274265999999997</v>
      </c>
      <c r="N143" s="76">
        <v>0</v>
      </c>
      <c r="O143" t="s">
        <v>842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</row>
    <row r="144" spans="1:27" x14ac:dyDescent="0.25">
      <c r="A144" s="74">
        <v>2017</v>
      </c>
      <c r="B144" s="74">
        <v>1</v>
      </c>
      <c r="C144" t="s">
        <v>979</v>
      </c>
      <c r="D144" t="s">
        <v>900</v>
      </c>
      <c r="E144" t="s">
        <v>58</v>
      </c>
      <c r="F144" t="s">
        <v>67</v>
      </c>
      <c r="G144" t="s">
        <v>14</v>
      </c>
      <c r="H144" s="68">
        <v>0</v>
      </c>
      <c r="I144" s="74">
        <v>2017</v>
      </c>
      <c r="J144" s="74">
        <v>2017</v>
      </c>
      <c r="K144">
        <v>0</v>
      </c>
      <c r="L144" s="75">
        <v>-18.928723999999999</v>
      </c>
      <c r="M144" s="75">
        <v>-48.274265999999997</v>
      </c>
      <c r="N144" s="76">
        <v>0</v>
      </c>
      <c r="O144" t="s">
        <v>842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</row>
    <row r="145" spans="1:27" x14ac:dyDescent="0.25">
      <c r="A145" s="74">
        <v>2017</v>
      </c>
      <c r="B145" s="74">
        <v>1</v>
      </c>
      <c r="C145" t="s">
        <v>980</v>
      </c>
      <c r="D145" t="s">
        <v>900</v>
      </c>
      <c r="E145" t="s">
        <v>58</v>
      </c>
      <c r="F145" t="s">
        <v>67</v>
      </c>
      <c r="G145" t="s">
        <v>14</v>
      </c>
      <c r="H145" s="68">
        <v>0</v>
      </c>
      <c r="I145" s="74">
        <v>2017</v>
      </c>
      <c r="J145" s="74">
        <v>2017</v>
      </c>
      <c r="K145">
        <v>0</v>
      </c>
      <c r="L145" s="75">
        <v>-18.928723999999999</v>
      </c>
      <c r="M145" s="75">
        <v>-48.274265999999997</v>
      </c>
      <c r="N145" s="76">
        <v>0</v>
      </c>
      <c r="O145" t="s">
        <v>842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</row>
    <row r="146" spans="1:27" x14ac:dyDescent="0.25">
      <c r="A146" s="74">
        <v>2017</v>
      </c>
      <c r="B146" s="74">
        <v>1</v>
      </c>
      <c r="C146" t="s">
        <v>981</v>
      </c>
      <c r="D146" t="s">
        <v>900</v>
      </c>
      <c r="E146" t="s">
        <v>58</v>
      </c>
      <c r="F146" t="s">
        <v>67</v>
      </c>
      <c r="G146" t="s">
        <v>14</v>
      </c>
      <c r="H146" s="68">
        <v>0</v>
      </c>
      <c r="I146" s="74">
        <v>2017</v>
      </c>
      <c r="J146" s="74">
        <v>2017</v>
      </c>
      <c r="K146">
        <v>0</v>
      </c>
      <c r="L146" s="75">
        <v>-18.928723999999999</v>
      </c>
      <c r="M146" s="75">
        <v>-48.274265999999997</v>
      </c>
      <c r="N146" s="76">
        <v>0</v>
      </c>
      <c r="O146" t="s">
        <v>842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</row>
    <row r="147" spans="1:27" x14ac:dyDescent="0.25">
      <c r="A147" s="74">
        <v>2017</v>
      </c>
      <c r="B147" s="74">
        <v>1</v>
      </c>
      <c r="C147" t="s">
        <v>982</v>
      </c>
      <c r="D147" t="s">
        <v>900</v>
      </c>
      <c r="E147" t="s">
        <v>58</v>
      </c>
      <c r="F147" t="s">
        <v>67</v>
      </c>
      <c r="G147" t="s">
        <v>14</v>
      </c>
      <c r="H147" s="68">
        <v>0</v>
      </c>
      <c r="I147" s="74">
        <v>2017</v>
      </c>
      <c r="J147" s="74">
        <v>2017</v>
      </c>
      <c r="K147">
        <v>0</v>
      </c>
      <c r="L147" s="75">
        <v>-18.928723999999999</v>
      </c>
      <c r="M147" s="75">
        <v>-48.274265999999997</v>
      </c>
      <c r="N147" s="76">
        <v>0</v>
      </c>
      <c r="O147" t="s">
        <v>842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</row>
    <row r="148" spans="1:27" x14ac:dyDescent="0.25">
      <c r="A148" s="74">
        <v>2017</v>
      </c>
      <c r="B148" s="74">
        <v>1</v>
      </c>
      <c r="C148" t="s">
        <v>983</v>
      </c>
      <c r="D148" t="s">
        <v>900</v>
      </c>
      <c r="E148" t="s">
        <v>58</v>
      </c>
      <c r="F148" t="s">
        <v>67</v>
      </c>
      <c r="G148" t="s">
        <v>14</v>
      </c>
      <c r="H148" s="68">
        <v>0</v>
      </c>
      <c r="I148" s="74">
        <v>2017</v>
      </c>
      <c r="J148" s="74">
        <v>2017</v>
      </c>
      <c r="K148">
        <v>0</v>
      </c>
      <c r="L148" s="75">
        <v>-18.928723999999999</v>
      </c>
      <c r="M148" s="75">
        <v>-48.274265999999997</v>
      </c>
      <c r="N148" s="76">
        <v>0</v>
      </c>
      <c r="O148" t="s">
        <v>842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</row>
    <row r="149" spans="1:27" x14ac:dyDescent="0.25">
      <c r="A149" s="74">
        <v>2017</v>
      </c>
      <c r="B149" s="74">
        <v>1</v>
      </c>
      <c r="C149" t="s">
        <v>984</v>
      </c>
      <c r="D149" t="s">
        <v>900</v>
      </c>
      <c r="E149" t="s">
        <v>58</v>
      </c>
      <c r="F149" t="s">
        <v>67</v>
      </c>
      <c r="G149" t="s">
        <v>14</v>
      </c>
      <c r="H149" s="68">
        <v>0</v>
      </c>
      <c r="I149" s="74">
        <v>2017</v>
      </c>
      <c r="J149" s="74">
        <v>2017</v>
      </c>
      <c r="K149">
        <v>0</v>
      </c>
      <c r="L149" s="75">
        <v>-18.928723999999999</v>
      </c>
      <c r="M149" s="75">
        <v>-48.274265999999997</v>
      </c>
      <c r="N149" s="76">
        <v>0</v>
      </c>
      <c r="O149" t="s">
        <v>842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</row>
    <row r="150" spans="1:27" x14ac:dyDescent="0.25">
      <c r="A150" s="74">
        <v>2017</v>
      </c>
      <c r="B150" s="74">
        <v>1</v>
      </c>
      <c r="C150" t="s">
        <v>985</v>
      </c>
      <c r="D150" t="s">
        <v>900</v>
      </c>
      <c r="E150" t="s">
        <v>58</v>
      </c>
      <c r="F150" t="s">
        <v>63</v>
      </c>
      <c r="G150" t="s">
        <v>14</v>
      </c>
      <c r="H150" s="68">
        <v>0</v>
      </c>
      <c r="I150" s="74">
        <v>2017</v>
      </c>
      <c r="J150" s="74">
        <v>2017</v>
      </c>
      <c r="K150">
        <v>0</v>
      </c>
      <c r="L150" s="74">
        <v>-18.729498</v>
      </c>
      <c r="M150" s="74">
        <v>-47.49577</v>
      </c>
      <c r="N150" s="76">
        <v>0</v>
      </c>
      <c r="O150" t="s">
        <v>842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</row>
    <row r="151" spans="1:27" x14ac:dyDescent="0.25">
      <c r="A151" s="74">
        <v>2017</v>
      </c>
      <c r="B151" s="74">
        <v>1</v>
      </c>
      <c r="C151" t="s">
        <v>986</v>
      </c>
      <c r="D151" t="s">
        <v>900</v>
      </c>
      <c r="E151" t="s">
        <v>58</v>
      </c>
      <c r="F151" t="s">
        <v>63</v>
      </c>
      <c r="G151" t="s">
        <v>14</v>
      </c>
      <c r="H151" s="68">
        <v>0</v>
      </c>
      <c r="I151" s="74">
        <v>2017</v>
      </c>
      <c r="J151" s="74">
        <v>2017</v>
      </c>
      <c r="K151">
        <v>0</v>
      </c>
      <c r="L151" s="74">
        <v>-18.729498</v>
      </c>
      <c r="M151" s="74">
        <v>-47.49577</v>
      </c>
      <c r="N151" s="76">
        <v>0</v>
      </c>
      <c r="O151" t="s">
        <v>842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</row>
    <row r="152" spans="1:27" x14ac:dyDescent="0.25">
      <c r="A152" s="74">
        <v>2017</v>
      </c>
      <c r="B152" s="74">
        <v>1</v>
      </c>
      <c r="C152" t="s">
        <v>987</v>
      </c>
      <c r="D152" t="s">
        <v>900</v>
      </c>
      <c r="E152" t="s">
        <v>58</v>
      </c>
      <c r="F152" t="s">
        <v>63</v>
      </c>
      <c r="G152" t="s">
        <v>14</v>
      </c>
      <c r="H152" s="68">
        <v>0</v>
      </c>
      <c r="I152" s="74">
        <v>2017</v>
      </c>
      <c r="J152" s="74">
        <v>2017</v>
      </c>
      <c r="K152">
        <v>0</v>
      </c>
      <c r="L152" s="74">
        <v>-18.729498</v>
      </c>
      <c r="M152" s="74">
        <v>-47.49577</v>
      </c>
      <c r="N152" s="76">
        <v>0</v>
      </c>
      <c r="O152" t="s">
        <v>842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</row>
    <row r="153" spans="1:27" x14ac:dyDescent="0.25">
      <c r="A153" s="74">
        <v>2017</v>
      </c>
      <c r="B153" s="74">
        <v>1</v>
      </c>
      <c r="C153" t="s">
        <v>988</v>
      </c>
      <c r="D153" t="s">
        <v>900</v>
      </c>
      <c r="E153" t="s">
        <v>58</v>
      </c>
      <c r="F153" t="s">
        <v>59</v>
      </c>
      <c r="G153" t="s">
        <v>14</v>
      </c>
      <c r="H153" s="68">
        <v>0</v>
      </c>
      <c r="I153" s="74">
        <v>2017</v>
      </c>
      <c r="J153" s="74">
        <v>2017</v>
      </c>
      <c r="K153">
        <v>0</v>
      </c>
      <c r="L153" s="74">
        <v>-18.591604</v>
      </c>
      <c r="M153" s="74">
        <v>-46.496006000000001</v>
      </c>
      <c r="N153" s="76">
        <v>0</v>
      </c>
      <c r="O153" t="s">
        <v>842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</row>
    <row r="154" spans="1:27" x14ac:dyDescent="0.25">
      <c r="A154" s="74">
        <v>2017</v>
      </c>
      <c r="B154" s="74">
        <v>1</v>
      </c>
      <c r="C154" t="s">
        <v>989</v>
      </c>
      <c r="D154" t="s">
        <v>900</v>
      </c>
      <c r="E154" t="s">
        <v>58</v>
      </c>
      <c r="F154" t="s">
        <v>59</v>
      </c>
      <c r="G154" t="s">
        <v>14</v>
      </c>
      <c r="H154" s="68">
        <v>0</v>
      </c>
      <c r="I154" s="74">
        <v>2017</v>
      </c>
      <c r="J154" s="74">
        <v>2017</v>
      </c>
      <c r="K154">
        <v>0</v>
      </c>
      <c r="L154" s="74">
        <v>-18.591604</v>
      </c>
      <c r="M154" s="74">
        <v>-46.496006000000001</v>
      </c>
      <c r="N154" s="76">
        <v>0</v>
      </c>
      <c r="O154" t="s">
        <v>842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</row>
    <row r="155" spans="1:27" x14ac:dyDescent="0.25">
      <c r="A155" s="74">
        <v>2017</v>
      </c>
      <c r="B155" s="74">
        <v>1</v>
      </c>
      <c r="C155" t="s">
        <v>990</v>
      </c>
      <c r="D155" t="s">
        <v>900</v>
      </c>
      <c r="E155" t="s">
        <v>58</v>
      </c>
      <c r="F155" t="s">
        <v>59</v>
      </c>
      <c r="G155" t="s">
        <v>14</v>
      </c>
      <c r="H155" s="68">
        <v>0</v>
      </c>
      <c r="I155" s="74">
        <v>2017</v>
      </c>
      <c r="J155" s="74">
        <v>2017</v>
      </c>
      <c r="K155">
        <v>0</v>
      </c>
      <c r="L155" s="74">
        <v>-18.591604</v>
      </c>
      <c r="M155" s="74">
        <v>-46.496006000000001</v>
      </c>
      <c r="N155" s="76">
        <v>0</v>
      </c>
      <c r="O155" t="s">
        <v>842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</row>
    <row r="156" spans="1:27" x14ac:dyDescent="0.25">
      <c r="A156" s="74">
        <v>2017</v>
      </c>
      <c r="B156" s="74">
        <v>1</v>
      </c>
      <c r="C156" t="s">
        <v>991</v>
      </c>
      <c r="D156" t="s">
        <v>900</v>
      </c>
      <c r="E156" t="s">
        <v>58</v>
      </c>
      <c r="F156" t="s">
        <v>59</v>
      </c>
      <c r="G156" t="s">
        <v>14</v>
      </c>
      <c r="H156" s="68">
        <v>0</v>
      </c>
      <c r="I156" s="74">
        <v>2017</v>
      </c>
      <c r="J156" s="74">
        <v>2017</v>
      </c>
      <c r="K156">
        <v>0</v>
      </c>
      <c r="L156" s="74">
        <v>-18.591604</v>
      </c>
      <c r="M156" s="74">
        <v>-46.496006000000001</v>
      </c>
      <c r="N156" s="76">
        <v>0</v>
      </c>
      <c r="O156" t="s">
        <v>842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</row>
    <row r="157" spans="1:27" x14ac:dyDescent="0.25">
      <c r="A157" s="74">
        <v>2017</v>
      </c>
      <c r="B157" s="74">
        <v>1</v>
      </c>
      <c r="C157" t="s">
        <v>992</v>
      </c>
      <c r="D157" t="s">
        <v>900</v>
      </c>
      <c r="E157" t="s">
        <v>58</v>
      </c>
      <c r="F157" t="s">
        <v>67</v>
      </c>
      <c r="G157" t="s">
        <v>14</v>
      </c>
      <c r="H157" s="68">
        <v>0</v>
      </c>
      <c r="I157" s="74">
        <v>2017</v>
      </c>
      <c r="J157" s="74">
        <v>2017</v>
      </c>
      <c r="K157">
        <v>0</v>
      </c>
      <c r="L157" s="75">
        <v>-18.928723999999999</v>
      </c>
      <c r="M157" s="75">
        <v>-48.274265999999997</v>
      </c>
      <c r="N157" s="76">
        <v>0</v>
      </c>
      <c r="O157" t="s">
        <v>842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</row>
    <row r="158" spans="1:27" x14ac:dyDescent="0.25">
      <c r="A158" s="74">
        <v>2017</v>
      </c>
      <c r="B158" s="74">
        <v>1</v>
      </c>
      <c r="C158" t="s">
        <v>993</v>
      </c>
      <c r="D158" t="s">
        <v>900</v>
      </c>
      <c r="E158" t="s">
        <v>58</v>
      </c>
      <c r="F158" t="s">
        <v>73</v>
      </c>
      <c r="G158" t="s">
        <v>14</v>
      </c>
      <c r="H158" s="68">
        <v>0</v>
      </c>
      <c r="I158" s="74">
        <v>2017</v>
      </c>
      <c r="J158" s="74">
        <v>2017</v>
      </c>
      <c r="K158">
        <v>0</v>
      </c>
      <c r="L158" s="74">
        <v>-18.977387</v>
      </c>
      <c r="M158" s="74">
        <v>-49.467793999999998</v>
      </c>
      <c r="N158" s="76">
        <v>0</v>
      </c>
      <c r="O158" t="s">
        <v>842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</row>
    <row r="159" spans="1:27" x14ac:dyDescent="0.25">
      <c r="A159" s="74">
        <v>2017</v>
      </c>
      <c r="B159" s="74">
        <v>1</v>
      </c>
      <c r="C159" t="s">
        <v>994</v>
      </c>
      <c r="D159" t="s">
        <v>900</v>
      </c>
      <c r="E159" t="s">
        <v>58</v>
      </c>
      <c r="F159" t="s">
        <v>73</v>
      </c>
      <c r="G159" t="s">
        <v>14</v>
      </c>
      <c r="H159" s="68">
        <v>0</v>
      </c>
      <c r="I159" s="74">
        <v>2017</v>
      </c>
      <c r="J159" s="74">
        <v>2017</v>
      </c>
      <c r="K159">
        <v>0</v>
      </c>
      <c r="L159" s="74">
        <v>-18.977387</v>
      </c>
      <c r="M159" s="74">
        <v>-49.467793999999998</v>
      </c>
      <c r="N159" s="76">
        <v>0</v>
      </c>
      <c r="O159" t="s">
        <v>842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</row>
    <row r="160" spans="1:27" x14ac:dyDescent="0.25">
      <c r="A160" s="74">
        <v>2017</v>
      </c>
      <c r="B160" s="74">
        <v>1</v>
      </c>
      <c r="C160" t="s">
        <v>995</v>
      </c>
      <c r="D160" t="s">
        <v>900</v>
      </c>
      <c r="E160" t="s">
        <v>58</v>
      </c>
      <c r="F160" t="s">
        <v>73</v>
      </c>
      <c r="G160" t="s">
        <v>14</v>
      </c>
      <c r="H160" s="68">
        <v>0</v>
      </c>
      <c r="I160" s="74">
        <v>2017</v>
      </c>
      <c r="J160" s="74">
        <v>2017</v>
      </c>
      <c r="K160">
        <v>0</v>
      </c>
      <c r="L160" s="74">
        <v>-18.977387</v>
      </c>
      <c r="M160" s="74">
        <v>-49.467793999999998</v>
      </c>
      <c r="N160" s="76">
        <v>0</v>
      </c>
      <c r="O160" t="s">
        <v>842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</row>
    <row r="161" spans="1:29" x14ac:dyDescent="0.25">
      <c r="A161" s="74">
        <v>2017</v>
      </c>
      <c r="B161" s="74">
        <v>1</v>
      </c>
      <c r="C161" t="s">
        <v>996</v>
      </c>
      <c r="D161" t="s">
        <v>900</v>
      </c>
      <c r="E161" t="s">
        <v>58</v>
      </c>
      <c r="F161" t="s">
        <v>73</v>
      </c>
      <c r="G161" t="s">
        <v>14</v>
      </c>
      <c r="H161" s="68">
        <v>0</v>
      </c>
      <c r="I161" s="74">
        <v>2017</v>
      </c>
      <c r="J161" s="74">
        <v>2017</v>
      </c>
      <c r="K161">
        <v>0</v>
      </c>
      <c r="L161" s="74">
        <v>-18.977387</v>
      </c>
      <c r="M161" s="74">
        <v>-49.467793999999998</v>
      </c>
      <c r="N161" s="76">
        <v>0</v>
      </c>
      <c r="O161" t="s">
        <v>842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</row>
    <row r="162" spans="1:29" x14ac:dyDescent="0.25">
      <c r="A162" s="74">
        <v>2017</v>
      </c>
      <c r="B162" s="74">
        <v>1</v>
      </c>
      <c r="C162" t="s">
        <v>997</v>
      </c>
      <c r="D162" t="s">
        <v>900</v>
      </c>
      <c r="E162" t="s">
        <v>58</v>
      </c>
      <c r="F162" t="s">
        <v>73</v>
      </c>
      <c r="G162" t="s">
        <v>14</v>
      </c>
      <c r="H162" s="68">
        <v>0</v>
      </c>
      <c r="I162" s="74">
        <v>2017</v>
      </c>
      <c r="J162" s="74">
        <v>2017</v>
      </c>
      <c r="K162">
        <v>0</v>
      </c>
      <c r="L162" s="74">
        <v>-18.977387</v>
      </c>
      <c r="M162" s="74">
        <v>-49.467793999999998</v>
      </c>
      <c r="N162" s="76">
        <v>0</v>
      </c>
      <c r="O162" t="s">
        <v>842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</row>
    <row r="163" spans="1:29" x14ac:dyDescent="0.25">
      <c r="A163" s="74">
        <v>2017</v>
      </c>
      <c r="B163" s="74">
        <v>1</v>
      </c>
      <c r="C163" t="s">
        <v>998</v>
      </c>
      <c r="D163" t="s">
        <v>900</v>
      </c>
      <c r="E163" t="s">
        <v>58</v>
      </c>
      <c r="F163" t="s">
        <v>67</v>
      </c>
      <c r="G163" t="s">
        <v>14</v>
      </c>
      <c r="H163" s="68">
        <v>0</v>
      </c>
      <c r="I163" s="74">
        <v>2017</v>
      </c>
      <c r="J163" s="74">
        <v>2017</v>
      </c>
      <c r="K163">
        <v>0</v>
      </c>
      <c r="L163" s="75">
        <v>-18.928723999999999</v>
      </c>
      <c r="M163" s="75">
        <v>-48.274265999999997</v>
      </c>
      <c r="N163" s="76">
        <v>0</v>
      </c>
      <c r="O163" t="s">
        <v>842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</row>
    <row r="164" spans="1:29" x14ac:dyDescent="0.25">
      <c r="A164" s="74">
        <v>2017</v>
      </c>
      <c r="B164" s="74">
        <v>1</v>
      </c>
      <c r="C164" t="s">
        <v>998</v>
      </c>
      <c r="D164" t="s">
        <v>900</v>
      </c>
      <c r="E164" t="s">
        <v>58</v>
      </c>
      <c r="F164" t="s">
        <v>73</v>
      </c>
      <c r="G164" t="s">
        <v>14</v>
      </c>
      <c r="H164" s="68">
        <v>0</v>
      </c>
      <c r="I164" s="74">
        <v>2017</v>
      </c>
      <c r="J164" s="74">
        <v>2017</v>
      </c>
      <c r="K164">
        <v>0</v>
      </c>
      <c r="L164" s="74">
        <v>-18.977387</v>
      </c>
      <c r="M164" s="74">
        <v>-49.467793999999998</v>
      </c>
      <c r="N164" s="76">
        <v>0</v>
      </c>
      <c r="O164" t="s">
        <v>842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</row>
    <row r="165" spans="1:29" x14ac:dyDescent="0.25">
      <c r="A165" s="74">
        <v>2017</v>
      </c>
      <c r="B165" s="74">
        <v>1</v>
      </c>
      <c r="C165" t="s">
        <v>998</v>
      </c>
      <c r="D165" t="s">
        <v>900</v>
      </c>
      <c r="E165" t="s">
        <v>58</v>
      </c>
      <c r="F165" t="s">
        <v>59</v>
      </c>
      <c r="G165" t="s">
        <v>14</v>
      </c>
      <c r="H165" s="68">
        <v>0</v>
      </c>
      <c r="I165" s="74">
        <v>2017</v>
      </c>
      <c r="J165" s="74">
        <v>2017</v>
      </c>
      <c r="K165">
        <v>0</v>
      </c>
      <c r="L165" s="74">
        <v>-18.591604</v>
      </c>
      <c r="M165" s="74">
        <v>-46.496006000000001</v>
      </c>
      <c r="N165" s="76">
        <v>0</v>
      </c>
      <c r="O165" t="s">
        <v>842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</row>
    <row r="166" spans="1:29" x14ac:dyDescent="0.25">
      <c r="A166" s="74">
        <v>2017</v>
      </c>
      <c r="B166" s="74">
        <v>1</v>
      </c>
      <c r="C166" t="s">
        <v>999</v>
      </c>
      <c r="D166" t="s">
        <v>900</v>
      </c>
      <c r="E166" t="s">
        <v>58</v>
      </c>
      <c r="F166" t="s">
        <v>67</v>
      </c>
      <c r="G166" t="s">
        <v>14</v>
      </c>
      <c r="H166" s="68">
        <v>0</v>
      </c>
      <c r="I166" s="74">
        <v>2017</v>
      </c>
      <c r="J166" s="74">
        <v>2017</v>
      </c>
      <c r="K166">
        <v>462</v>
      </c>
      <c r="L166" s="74">
        <v>-18.591604</v>
      </c>
      <c r="M166" s="74">
        <v>-46.496006000000001</v>
      </c>
      <c r="N166" s="76">
        <v>0</v>
      </c>
      <c r="O166" t="s">
        <v>842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</row>
    <row r="167" spans="1:29" x14ac:dyDescent="0.25">
      <c r="A167" s="74">
        <v>2017</v>
      </c>
      <c r="B167" s="74">
        <v>1</v>
      </c>
      <c r="C167" t="s">
        <v>1000</v>
      </c>
      <c r="D167" t="s">
        <v>900</v>
      </c>
      <c r="E167" t="s">
        <v>58</v>
      </c>
      <c r="F167" t="s">
        <v>67</v>
      </c>
      <c r="G167" t="s">
        <v>14</v>
      </c>
      <c r="H167" s="68">
        <v>9668.2099999999991</v>
      </c>
      <c r="I167" s="74">
        <v>2017</v>
      </c>
      <c r="J167" s="74">
        <v>2017</v>
      </c>
      <c r="K167">
        <v>2439</v>
      </c>
      <c r="L167" s="74">
        <v>-18.591604</v>
      </c>
      <c r="M167" s="74">
        <v>-46.496006000000001</v>
      </c>
      <c r="N167" s="76">
        <v>0</v>
      </c>
      <c r="O167" t="s">
        <v>842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</row>
    <row r="168" spans="1:29" x14ac:dyDescent="0.25">
      <c r="A168" s="74">
        <v>2017</v>
      </c>
      <c r="B168" s="74">
        <v>1</v>
      </c>
      <c r="C168" t="s">
        <v>998</v>
      </c>
      <c r="D168" t="s">
        <v>900</v>
      </c>
      <c r="E168" t="s">
        <v>58</v>
      </c>
      <c r="F168" t="s">
        <v>63</v>
      </c>
      <c r="G168" t="s">
        <v>14</v>
      </c>
      <c r="H168" s="68">
        <v>0</v>
      </c>
      <c r="I168" s="74">
        <v>2017</v>
      </c>
      <c r="J168" s="74">
        <v>2017</v>
      </c>
      <c r="K168">
        <v>0</v>
      </c>
      <c r="L168" s="74">
        <v>-18.729498</v>
      </c>
      <c r="M168" s="74">
        <v>-47.49577</v>
      </c>
      <c r="N168" s="76">
        <v>0</v>
      </c>
      <c r="O168" t="s">
        <v>842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</row>
    <row r="169" spans="1:29" x14ac:dyDescent="0.25">
      <c r="A169" s="74">
        <v>2017</v>
      </c>
      <c r="B169" s="74">
        <v>1</v>
      </c>
      <c r="C169" t="s">
        <v>1001</v>
      </c>
      <c r="D169" t="s">
        <v>1002</v>
      </c>
      <c r="E169" t="s">
        <v>58</v>
      </c>
      <c r="F169" t="s">
        <v>67</v>
      </c>
      <c r="G169" t="s">
        <v>14</v>
      </c>
      <c r="H169" s="68">
        <v>81228.820000000007</v>
      </c>
      <c r="I169" s="74">
        <v>2017</v>
      </c>
      <c r="J169" s="74">
        <v>2017</v>
      </c>
      <c r="K169" s="74">
        <v>504</v>
      </c>
      <c r="L169" s="75">
        <v>-18.928723999999999</v>
      </c>
      <c r="M169" s="75">
        <v>-48.274265999999997</v>
      </c>
      <c r="N169" s="76">
        <v>0</v>
      </c>
      <c r="O169" t="s">
        <v>1001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19</v>
      </c>
      <c r="AC169">
        <v>14</v>
      </c>
    </row>
    <row r="170" spans="1:29" x14ac:dyDescent="0.25">
      <c r="A170" s="74">
        <v>2018</v>
      </c>
      <c r="B170" s="74">
        <v>1</v>
      </c>
      <c r="C170" t="s">
        <v>832</v>
      </c>
      <c r="D170" t="s">
        <v>833</v>
      </c>
      <c r="E170" t="s">
        <v>58</v>
      </c>
      <c r="F170" t="s">
        <v>67</v>
      </c>
      <c r="G170" t="s">
        <v>14</v>
      </c>
      <c r="H170" s="68">
        <v>7412928.4900000002</v>
      </c>
      <c r="I170" s="74">
        <v>2018</v>
      </c>
      <c r="J170">
        <v>2018</v>
      </c>
      <c r="K170">
        <v>0</v>
      </c>
      <c r="L170" s="75">
        <v>-18.928723999999999</v>
      </c>
      <c r="M170" s="75">
        <v>-48.274265999999997</v>
      </c>
      <c r="N170" s="76">
        <v>965410</v>
      </c>
      <c r="O170" t="s">
        <v>834</v>
      </c>
      <c r="P170">
        <v>0</v>
      </c>
      <c r="Q170">
        <v>0</v>
      </c>
      <c r="R170">
        <v>0</v>
      </c>
      <c r="S170" s="68">
        <v>7326152.6699999999</v>
      </c>
      <c r="T170" s="68">
        <v>0</v>
      </c>
      <c r="U170" s="74">
        <v>32066</v>
      </c>
      <c r="V170" s="74">
        <v>933344</v>
      </c>
      <c r="W170" s="74">
        <v>865461</v>
      </c>
      <c r="X170" s="74">
        <v>85763</v>
      </c>
      <c r="Y170" s="74">
        <v>6269</v>
      </c>
      <c r="Z170" s="74">
        <v>6422</v>
      </c>
      <c r="AA170" s="74">
        <v>1495</v>
      </c>
    </row>
    <row r="171" spans="1:29" x14ac:dyDescent="0.25">
      <c r="A171" s="74">
        <v>2018</v>
      </c>
      <c r="B171" s="74">
        <v>1</v>
      </c>
      <c r="C171" t="s">
        <v>832</v>
      </c>
      <c r="D171" t="s">
        <v>833</v>
      </c>
      <c r="E171" t="s">
        <v>58</v>
      </c>
      <c r="F171" t="s">
        <v>73</v>
      </c>
      <c r="G171" t="s">
        <v>14</v>
      </c>
      <c r="H171" s="68">
        <f>SUM(S171:T171)</f>
        <v>1561203.62</v>
      </c>
      <c r="I171" s="74">
        <v>2018</v>
      </c>
      <c r="J171">
        <v>2018</v>
      </c>
      <c r="K171">
        <v>0</v>
      </c>
      <c r="L171" s="74">
        <v>-18.977387</v>
      </c>
      <c r="M171" s="74">
        <v>-49.467793999999998</v>
      </c>
      <c r="N171" s="76">
        <v>152209</v>
      </c>
      <c r="O171" t="s">
        <v>834</v>
      </c>
      <c r="P171">
        <v>0</v>
      </c>
      <c r="Q171">
        <v>0</v>
      </c>
      <c r="R171">
        <v>0</v>
      </c>
      <c r="S171" s="68">
        <v>1526336.12</v>
      </c>
      <c r="T171" s="68">
        <v>34867.5</v>
      </c>
      <c r="U171">
        <v>10164</v>
      </c>
      <c r="V171">
        <v>142045</v>
      </c>
      <c r="W171">
        <v>148079</v>
      </c>
      <c r="X171">
        <v>1675</v>
      </c>
      <c r="Y171">
        <v>2087</v>
      </c>
      <c r="Z171">
        <v>3</v>
      </c>
      <c r="AA171">
        <v>365</v>
      </c>
    </row>
    <row r="172" spans="1:29" x14ac:dyDescent="0.25">
      <c r="A172">
        <v>2018</v>
      </c>
      <c r="B172" s="74">
        <v>1</v>
      </c>
      <c r="C172" t="s">
        <v>835</v>
      </c>
      <c r="D172" t="s">
        <v>833</v>
      </c>
      <c r="E172" t="s">
        <v>58</v>
      </c>
      <c r="F172" t="s">
        <v>67</v>
      </c>
      <c r="G172" t="s">
        <v>14</v>
      </c>
      <c r="H172" s="68">
        <v>2103553.11</v>
      </c>
      <c r="I172" s="74">
        <v>2018</v>
      </c>
      <c r="J172" s="74">
        <v>2020</v>
      </c>
      <c r="K172" s="74">
        <v>0</v>
      </c>
      <c r="L172" s="75">
        <v>-18.928723999999999</v>
      </c>
      <c r="M172" s="75">
        <v>-48.274265999999997</v>
      </c>
      <c r="N172" s="76">
        <v>0</v>
      </c>
      <c r="O172" t="s">
        <v>834</v>
      </c>
      <c r="P172">
        <v>0</v>
      </c>
      <c r="Q172">
        <v>0</v>
      </c>
      <c r="R172">
        <v>0</v>
      </c>
      <c r="S172" s="68">
        <v>0</v>
      </c>
      <c r="T172" s="68">
        <v>2103553.11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</row>
    <row r="173" spans="1:29" x14ac:dyDescent="0.25">
      <c r="A173" s="74">
        <v>2018</v>
      </c>
      <c r="B173" s="74">
        <v>1</v>
      </c>
      <c r="C173" t="s">
        <v>832</v>
      </c>
      <c r="D173" t="s">
        <v>833</v>
      </c>
      <c r="E173" t="s">
        <v>58</v>
      </c>
      <c r="F173" t="s">
        <v>63</v>
      </c>
      <c r="G173" t="s">
        <v>14</v>
      </c>
      <c r="H173" s="68">
        <v>0</v>
      </c>
      <c r="I173" s="74">
        <v>2018</v>
      </c>
      <c r="J173">
        <v>2018</v>
      </c>
      <c r="K173">
        <v>0</v>
      </c>
      <c r="L173" s="74">
        <v>-18.729498</v>
      </c>
      <c r="M173" s="74">
        <v>-47.49577</v>
      </c>
      <c r="N173" s="76">
        <v>0</v>
      </c>
      <c r="O173" t="s">
        <v>834</v>
      </c>
      <c r="P173">
        <v>0</v>
      </c>
      <c r="Q173">
        <v>0</v>
      </c>
      <c r="R173">
        <v>0</v>
      </c>
      <c r="S173" s="68">
        <v>0</v>
      </c>
      <c r="T173" s="68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</row>
    <row r="174" spans="1:29" x14ac:dyDescent="0.25">
      <c r="A174" s="74">
        <v>2018</v>
      </c>
      <c r="B174" s="74">
        <v>1</v>
      </c>
      <c r="C174" t="s">
        <v>832</v>
      </c>
      <c r="D174" t="s">
        <v>833</v>
      </c>
      <c r="E174" t="s">
        <v>58</v>
      </c>
      <c r="F174" t="s">
        <v>59</v>
      </c>
      <c r="G174" t="s">
        <v>14</v>
      </c>
      <c r="H174" s="68">
        <v>0</v>
      </c>
      <c r="I174" s="74">
        <v>2018</v>
      </c>
      <c r="J174">
        <v>2018</v>
      </c>
      <c r="K174">
        <v>0</v>
      </c>
      <c r="L174" s="74">
        <v>-18.591604</v>
      </c>
      <c r="M174" s="74">
        <v>-46.496006000000001</v>
      </c>
      <c r="N174" s="76">
        <v>0</v>
      </c>
      <c r="O174" t="s">
        <v>834</v>
      </c>
      <c r="P174">
        <v>0</v>
      </c>
      <c r="Q174">
        <v>0</v>
      </c>
      <c r="R174">
        <v>0</v>
      </c>
      <c r="S174" s="68">
        <v>0</v>
      </c>
      <c r="T174" s="68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</row>
    <row r="175" spans="1:29" x14ac:dyDescent="0.25">
      <c r="A175" s="74">
        <v>2018</v>
      </c>
      <c r="B175" s="74">
        <v>1</v>
      </c>
      <c r="C175" t="s">
        <v>836</v>
      </c>
      <c r="D175" t="s">
        <v>837</v>
      </c>
      <c r="E175" t="s">
        <v>58</v>
      </c>
      <c r="F175" t="s">
        <v>67</v>
      </c>
      <c r="G175" t="s">
        <v>14</v>
      </c>
      <c r="H175" s="68">
        <v>760056.96</v>
      </c>
      <c r="I175" s="74">
        <v>2018</v>
      </c>
      <c r="J175">
        <v>2018</v>
      </c>
      <c r="K175">
        <v>121</v>
      </c>
      <c r="L175" s="75">
        <v>-18.928723999999999</v>
      </c>
      <c r="M175" s="75">
        <v>-48.274265999999997</v>
      </c>
      <c r="N175" s="76">
        <v>0</v>
      </c>
      <c r="O175" t="s">
        <v>838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</row>
    <row r="176" spans="1:29" x14ac:dyDescent="0.25">
      <c r="A176" s="74">
        <v>2018</v>
      </c>
      <c r="B176" s="74">
        <v>1</v>
      </c>
      <c r="C176" t="s">
        <v>839</v>
      </c>
      <c r="D176" t="s">
        <v>837</v>
      </c>
      <c r="E176" t="s">
        <v>58</v>
      </c>
      <c r="F176" t="s">
        <v>67</v>
      </c>
      <c r="G176" t="s">
        <v>14</v>
      </c>
      <c r="H176" s="68">
        <v>955235.13</v>
      </c>
      <c r="I176" s="74">
        <v>2018</v>
      </c>
      <c r="J176">
        <v>2018</v>
      </c>
      <c r="K176">
        <v>1843</v>
      </c>
      <c r="L176" s="75">
        <v>-18.928723999999999</v>
      </c>
      <c r="M176" s="75">
        <v>-48.274265999999997</v>
      </c>
      <c r="N176" s="76">
        <v>0</v>
      </c>
      <c r="O176" t="s">
        <v>840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</row>
    <row r="177" spans="1:27" x14ac:dyDescent="0.25">
      <c r="A177" s="74">
        <v>2018</v>
      </c>
      <c r="B177" s="74">
        <v>1</v>
      </c>
      <c r="C177" t="s">
        <v>839</v>
      </c>
      <c r="D177" t="s">
        <v>837</v>
      </c>
      <c r="E177" t="s">
        <v>58</v>
      </c>
      <c r="F177" t="s">
        <v>73</v>
      </c>
      <c r="G177" t="s">
        <v>14</v>
      </c>
      <c r="H177" s="68">
        <v>1163.8699999999999</v>
      </c>
      <c r="I177" s="74">
        <v>2018</v>
      </c>
      <c r="J177">
        <v>2018</v>
      </c>
      <c r="K177">
        <v>2</v>
      </c>
      <c r="L177" s="74">
        <v>-18.977387</v>
      </c>
      <c r="M177" s="74">
        <v>-49.467793999999998</v>
      </c>
      <c r="N177" s="76">
        <v>0</v>
      </c>
      <c r="O177" t="s">
        <v>840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</row>
    <row r="178" spans="1:27" x14ac:dyDescent="0.25">
      <c r="A178" s="74">
        <v>2018</v>
      </c>
      <c r="B178" s="74">
        <v>1</v>
      </c>
      <c r="C178" t="s">
        <v>839</v>
      </c>
      <c r="D178" t="s">
        <v>837</v>
      </c>
      <c r="E178" t="s">
        <v>58</v>
      </c>
      <c r="F178" t="s">
        <v>63</v>
      </c>
      <c r="G178" t="s">
        <v>14</v>
      </c>
      <c r="H178" s="68">
        <v>1416.47</v>
      </c>
      <c r="I178" s="74">
        <v>2018</v>
      </c>
      <c r="J178">
        <v>2018</v>
      </c>
      <c r="K178">
        <v>0</v>
      </c>
      <c r="L178" s="74">
        <v>-18.729498</v>
      </c>
      <c r="M178" s="74">
        <v>-47.49577</v>
      </c>
      <c r="N178" s="76">
        <v>0</v>
      </c>
      <c r="O178" t="s">
        <v>840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</row>
    <row r="179" spans="1:27" x14ac:dyDescent="0.25">
      <c r="A179" s="74">
        <v>2018</v>
      </c>
      <c r="B179" s="74">
        <v>1</v>
      </c>
      <c r="C179" t="s">
        <v>1003</v>
      </c>
      <c r="D179" t="s">
        <v>837</v>
      </c>
      <c r="E179" t="s">
        <v>58</v>
      </c>
      <c r="F179" t="s">
        <v>67</v>
      </c>
      <c r="G179" t="s">
        <v>14</v>
      </c>
      <c r="H179" s="68">
        <v>0</v>
      </c>
      <c r="I179" s="74">
        <v>2018</v>
      </c>
      <c r="J179">
        <v>2018</v>
      </c>
      <c r="K179">
        <v>0</v>
      </c>
      <c r="L179" s="75">
        <v>-18.928723999999999</v>
      </c>
      <c r="M179" s="75">
        <v>-48.274265999999997</v>
      </c>
      <c r="N179" s="76">
        <v>0</v>
      </c>
      <c r="O179" t="s">
        <v>842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</row>
    <row r="180" spans="1:27" x14ac:dyDescent="0.25">
      <c r="A180" s="74">
        <v>2018</v>
      </c>
      <c r="B180" s="74">
        <v>1</v>
      </c>
      <c r="C180" t="s">
        <v>843</v>
      </c>
      <c r="D180" t="s">
        <v>837</v>
      </c>
      <c r="E180" t="s">
        <v>58</v>
      </c>
      <c r="F180" t="s">
        <v>67</v>
      </c>
      <c r="G180" t="s">
        <v>14</v>
      </c>
      <c r="H180" s="68">
        <v>0</v>
      </c>
      <c r="I180" s="74">
        <v>2018</v>
      </c>
      <c r="J180">
        <v>2018</v>
      </c>
      <c r="K180">
        <v>0</v>
      </c>
      <c r="L180" s="75">
        <v>-18.928723999999999</v>
      </c>
      <c r="M180" s="75">
        <v>-48.274265999999997</v>
      </c>
      <c r="N180" s="76">
        <v>0</v>
      </c>
      <c r="O180" t="s">
        <v>842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</row>
    <row r="181" spans="1:27" x14ac:dyDescent="0.25">
      <c r="A181" s="74">
        <v>2018</v>
      </c>
      <c r="B181" s="74">
        <v>1</v>
      </c>
      <c r="C181" t="s">
        <v>1004</v>
      </c>
      <c r="D181" t="s">
        <v>837</v>
      </c>
      <c r="E181" t="s">
        <v>58</v>
      </c>
      <c r="F181" t="s">
        <v>67</v>
      </c>
      <c r="G181" t="s">
        <v>14</v>
      </c>
      <c r="H181" s="68">
        <v>0</v>
      </c>
      <c r="I181" s="74">
        <v>2018</v>
      </c>
      <c r="J181">
        <v>2018</v>
      </c>
      <c r="K181">
        <v>0</v>
      </c>
      <c r="L181" s="75">
        <v>-18.928723999999999</v>
      </c>
      <c r="M181" s="75">
        <v>-48.274265999999997</v>
      </c>
      <c r="N181" s="76">
        <v>0</v>
      </c>
      <c r="O181" t="s">
        <v>842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</row>
    <row r="182" spans="1:27" x14ac:dyDescent="0.25">
      <c r="A182" s="74">
        <v>2018</v>
      </c>
      <c r="B182" s="74">
        <v>1</v>
      </c>
      <c r="C182" t="s">
        <v>1005</v>
      </c>
      <c r="D182" t="s">
        <v>837</v>
      </c>
      <c r="E182" t="s">
        <v>58</v>
      </c>
      <c r="F182" t="s">
        <v>67</v>
      </c>
      <c r="G182" t="s">
        <v>14</v>
      </c>
      <c r="H182" s="68">
        <v>0</v>
      </c>
      <c r="I182" s="74">
        <v>2018</v>
      </c>
      <c r="J182">
        <v>2018</v>
      </c>
      <c r="K182">
        <v>0</v>
      </c>
      <c r="L182" s="75">
        <v>-18.928723999999999</v>
      </c>
      <c r="M182" s="75">
        <v>-48.274265999999997</v>
      </c>
      <c r="N182" s="76">
        <v>0</v>
      </c>
      <c r="O182" t="s">
        <v>842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</row>
    <row r="183" spans="1:27" x14ac:dyDescent="0.25">
      <c r="A183" s="74">
        <v>2018</v>
      </c>
      <c r="B183" s="74">
        <v>1</v>
      </c>
      <c r="C183" t="s">
        <v>1006</v>
      </c>
      <c r="D183" t="s">
        <v>837</v>
      </c>
      <c r="E183" t="s">
        <v>58</v>
      </c>
      <c r="F183" t="s">
        <v>67</v>
      </c>
      <c r="G183" t="s">
        <v>14</v>
      </c>
      <c r="H183" s="68">
        <v>0</v>
      </c>
      <c r="I183" s="74">
        <v>2018</v>
      </c>
      <c r="J183">
        <v>2018</v>
      </c>
      <c r="K183">
        <v>0</v>
      </c>
      <c r="L183" s="75">
        <v>-18.928723999999999</v>
      </c>
      <c r="M183" s="75">
        <v>-48.274265999999997</v>
      </c>
      <c r="N183" s="76">
        <v>0</v>
      </c>
      <c r="O183" t="s">
        <v>842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</row>
    <row r="184" spans="1:27" x14ac:dyDescent="0.25">
      <c r="A184" s="74">
        <v>2018</v>
      </c>
      <c r="B184" s="74">
        <v>1</v>
      </c>
      <c r="C184" t="s">
        <v>1007</v>
      </c>
      <c r="D184" t="s">
        <v>837</v>
      </c>
      <c r="E184" t="s">
        <v>58</v>
      </c>
      <c r="F184" t="s">
        <v>67</v>
      </c>
      <c r="G184" t="s">
        <v>14</v>
      </c>
      <c r="H184" s="68">
        <v>0</v>
      </c>
      <c r="I184" s="74">
        <v>2018</v>
      </c>
      <c r="J184">
        <v>2018</v>
      </c>
      <c r="K184">
        <v>0</v>
      </c>
      <c r="L184" s="75">
        <v>-18.928723999999999</v>
      </c>
      <c r="M184" s="75">
        <v>-48.274265999999997</v>
      </c>
      <c r="N184" s="76">
        <v>0</v>
      </c>
      <c r="O184" t="s">
        <v>842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</row>
    <row r="185" spans="1:27" x14ac:dyDescent="0.25">
      <c r="A185" s="74">
        <v>2018</v>
      </c>
      <c r="B185" s="74">
        <v>1</v>
      </c>
      <c r="C185" t="s">
        <v>1008</v>
      </c>
      <c r="D185" t="s">
        <v>837</v>
      </c>
      <c r="E185" t="s">
        <v>58</v>
      </c>
      <c r="F185" t="s">
        <v>67</v>
      </c>
      <c r="G185" t="s">
        <v>14</v>
      </c>
      <c r="H185" s="68">
        <v>0</v>
      </c>
      <c r="I185" s="74">
        <v>2018</v>
      </c>
      <c r="J185">
        <v>2018</v>
      </c>
      <c r="K185">
        <v>0</v>
      </c>
      <c r="L185" s="75">
        <v>-18.928723999999999</v>
      </c>
      <c r="M185" s="75">
        <v>-48.274265999999997</v>
      </c>
      <c r="N185" s="76">
        <v>0</v>
      </c>
      <c r="O185" t="s">
        <v>842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</row>
    <row r="186" spans="1:27" x14ac:dyDescent="0.25">
      <c r="A186" s="74">
        <v>2018</v>
      </c>
      <c r="B186" s="74">
        <v>1</v>
      </c>
      <c r="C186" t="s">
        <v>844</v>
      </c>
      <c r="D186" t="s">
        <v>845</v>
      </c>
      <c r="E186" t="s">
        <v>58</v>
      </c>
      <c r="F186" t="s">
        <v>67</v>
      </c>
      <c r="G186" t="s">
        <v>14</v>
      </c>
      <c r="H186" s="68">
        <v>41321.26</v>
      </c>
      <c r="I186" s="74">
        <v>2018</v>
      </c>
      <c r="J186">
        <v>2018</v>
      </c>
      <c r="K186">
        <v>1240</v>
      </c>
      <c r="L186" s="75">
        <v>-18.928723999999999</v>
      </c>
      <c r="M186" s="75">
        <v>-48.274265999999997</v>
      </c>
      <c r="N186" s="76">
        <v>0</v>
      </c>
      <c r="O186" t="s">
        <v>846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</row>
    <row r="187" spans="1:27" x14ac:dyDescent="0.25">
      <c r="A187" s="74">
        <v>2018</v>
      </c>
      <c r="B187" s="74">
        <v>1</v>
      </c>
      <c r="C187" t="s">
        <v>844</v>
      </c>
      <c r="D187" t="s">
        <v>845</v>
      </c>
      <c r="E187" t="s">
        <v>58</v>
      </c>
      <c r="F187" t="s">
        <v>73</v>
      </c>
      <c r="G187" t="s">
        <v>14</v>
      </c>
      <c r="H187" s="68">
        <v>6674.55</v>
      </c>
      <c r="I187" s="74">
        <v>2018</v>
      </c>
      <c r="J187">
        <v>2018</v>
      </c>
      <c r="K187">
        <v>901</v>
      </c>
      <c r="L187" s="74">
        <v>-18.977387</v>
      </c>
      <c r="M187" s="74">
        <v>-49.467793999999998</v>
      </c>
      <c r="N187" s="76">
        <v>0</v>
      </c>
      <c r="O187" t="s">
        <v>846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</row>
    <row r="188" spans="1:27" x14ac:dyDescent="0.25">
      <c r="A188" s="74">
        <v>2018</v>
      </c>
      <c r="B188" s="74">
        <v>1</v>
      </c>
      <c r="C188" t="s">
        <v>895</v>
      </c>
      <c r="D188" t="s">
        <v>896</v>
      </c>
      <c r="E188" t="s">
        <v>58</v>
      </c>
      <c r="F188" t="s">
        <v>67</v>
      </c>
      <c r="G188" t="s">
        <v>14</v>
      </c>
      <c r="H188" s="68">
        <v>0</v>
      </c>
      <c r="I188" s="74">
        <v>2018</v>
      </c>
      <c r="J188">
        <v>2018</v>
      </c>
      <c r="K188">
        <v>0</v>
      </c>
      <c r="L188" s="75">
        <v>-18.928723999999999</v>
      </c>
      <c r="M188" s="75">
        <v>-48.274265999999997</v>
      </c>
      <c r="N188" s="76">
        <v>0</v>
      </c>
      <c r="O188" t="s">
        <v>894</v>
      </c>
      <c r="P188" t="s">
        <v>897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</row>
    <row r="189" spans="1:27" x14ac:dyDescent="0.25">
      <c r="A189" s="74">
        <v>2018</v>
      </c>
      <c r="B189" s="74">
        <v>1</v>
      </c>
      <c r="C189" t="s">
        <v>895</v>
      </c>
      <c r="D189" t="s">
        <v>896</v>
      </c>
      <c r="E189" t="s">
        <v>58</v>
      </c>
      <c r="F189" t="s">
        <v>73</v>
      </c>
      <c r="G189" t="s">
        <v>14</v>
      </c>
      <c r="H189" s="68">
        <v>0</v>
      </c>
      <c r="I189" s="74">
        <v>2018</v>
      </c>
      <c r="J189">
        <v>2018</v>
      </c>
      <c r="K189">
        <v>0</v>
      </c>
      <c r="L189" s="74">
        <v>-18.977387</v>
      </c>
      <c r="M189" s="74">
        <v>-49.467793999999998</v>
      </c>
      <c r="N189" s="76">
        <v>0</v>
      </c>
      <c r="O189" t="s">
        <v>894</v>
      </c>
      <c r="P189" t="s">
        <v>897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</row>
    <row r="190" spans="1:27" x14ac:dyDescent="0.25">
      <c r="A190" s="74">
        <v>2018</v>
      </c>
      <c r="B190" s="74">
        <v>1</v>
      </c>
      <c r="C190" t="s">
        <v>1009</v>
      </c>
      <c r="D190" t="s">
        <v>896</v>
      </c>
      <c r="E190" t="s">
        <v>58</v>
      </c>
      <c r="F190" t="s">
        <v>67</v>
      </c>
      <c r="G190" t="s">
        <v>14</v>
      </c>
      <c r="H190" s="68">
        <v>0</v>
      </c>
      <c r="I190" s="74">
        <v>2018</v>
      </c>
      <c r="J190">
        <v>2018</v>
      </c>
      <c r="K190">
        <v>0</v>
      </c>
      <c r="L190" s="75">
        <v>-18.928723999999999</v>
      </c>
      <c r="M190" s="75">
        <v>-48.274265999999997</v>
      </c>
      <c r="N190" s="76">
        <v>0</v>
      </c>
      <c r="O190" t="s">
        <v>894</v>
      </c>
      <c r="P190" t="s">
        <v>1010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</row>
    <row r="191" spans="1:27" x14ac:dyDescent="0.25">
      <c r="A191" s="74">
        <v>2018</v>
      </c>
      <c r="B191" s="74">
        <v>1</v>
      </c>
      <c r="C191" t="s">
        <v>1011</v>
      </c>
      <c r="D191" t="s">
        <v>896</v>
      </c>
      <c r="E191" t="s">
        <v>58</v>
      </c>
      <c r="F191" t="s">
        <v>67</v>
      </c>
      <c r="G191" t="s">
        <v>14</v>
      </c>
      <c r="H191" s="68">
        <v>0</v>
      </c>
      <c r="I191" s="74">
        <v>2018</v>
      </c>
      <c r="J191">
        <v>2018</v>
      </c>
      <c r="K191">
        <v>0</v>
      </c>
      <c r="L191" s="75">
        <v>-18.928723999999999</v>
      </c>
      <c r="M191" s="75">
        <v>-48.274265999999997</v>
      </c>
      <c r="N191" s="76">
        <v>0</v>
      </c>
      <c r="O191" t="s">
        <v>894</v>
      </c>
      <c r="P191" t="s">
        <v>1012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</row>
    <row r="192" spans="1:27" x14ac:dyDescent="0.25">
      <c r="A192" s="74">
        <v>2018</v>
      </c>
      <c r="B192" s="74">
        <v>1</v>
      </c>
      <c r="C192" t="s">
        <v>1013</v>
      </c>
      <c r="D192" t="s">
        <v>896</v>
      </c>
      <c r="E192" t="s">
        <v>58</v>
      </c>
      <c r="F192" t="s">
        <v>67</v>
      </c>
      <c r="G192" t="s">
        <v>14</v>
      </c>
      <c r="H192" s="68">
        <v>0</v>
      </c>
      <c r="I192" s="74">
        <v>2018</v>
      </c>
      <c r="J192">
        <v>2018</v>
      </c>
      <c r="K192">
        <v>0</v>
      </c>
      <c r="L192" s="75">
        <v>-18.928723999999999</v>
      </c>
      <c r="M192" s="75">
        <v>-48.274265999999997</v>
      </c>
      <c r="N192" s="76">
        <v>0</v>
      </c>
      <c r="O192" t="s">
        <v>894</v>
      </c>
      <c r="P192" t="s">
        <v>1012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</row>
    <row r="193" spans="1:27" x14ac:dyDescent="0.25">
      <c r="A193" s="74">
        <v>2018</v>
      </c>
      <c r="B193" s="74">
        <v>1</v>
      </c>
      <c r="C193" t="s">
        <v>1014</v>
      </c>
      <c r="D193" t="s">
        <v>896</v>
      </c>
      <c r="E193" t="s">
        <v>58</v>
      </c>
      <c r="F193" t="s">
        <v>67</v>
      </c>
      <c r="G193" t="s">
        <v>14</v>
      </c>
      <c r="H193" s="68">
        <v>0</v>
      </c>
      <c r="I193" s="74">
        <v>2018</v>
      </c>
      <c r="J193">
        <v>2018</v>
      </c>
      <c r="K193">
        <v>0</v>
      </c>
      <c r="L193" s="75">
        <v>-18.928723999999999</v>
      </c>
      <c r="M193" s="75">
        <v>-48.274265999999997</v>
      </c>
      <c r="N193" s="76">
        <v>0</v>
      </c>
      <c r="O193" t="s">
        <v>894</v>
      </c>
      <c r="P193" t="s">
        <v>1012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</row>
    <row r="194" spans="1:27" x14ac:dyDescent="0.25">
      <c r="A194" s="74">
        <v>2018</v>
      </c>
      <c r="B194" s="74">
        <v>1</v>
      </c>
      <c r="C194" t="s">
        <v>1015</v>
      </c>
      <c r="D194" t="s">
        <v>896</v>
      </c>
      <c r="E194" t="s">
        <v>58</v>
      </c>
      <c r="F194" t="s">
        <v>67</v>
      </c>
      <c r="G194" t="s">
        <v>14</v>
      </c>
      <c r="H194" s="68">
        <v>0</v>
      </c>
      <c r="I194" s="74">
        <v>2018</v>
      </c>
      <c r="J194">
        <v>2018</v>
      </c>
      <c r="K194">
        <v>0</v>
      </c>
      <c r="L194" s="75">
        <v>-18.928723999999999</v>
      </c>
      <c r="M194" s="75">
        <v>-48.274265999999997</v>
      </c>
      <c r="N194" s="76">
        <v>0</v>
      </c>
      <c r="O194" t="s">
        <v>894</v>
      </c>
      <c r="P194" t="s">
        <v>1012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</row>
    <row r="195" spans="1:27" x14ac:dyDescent="0.25">
      <c r="A195" s="74">
        <v>2018</v>
      </c>
      <c r="B195" s="74">
        <v>1</v>
      </c>
      <c r="C195" t="s">
        <v>1016</v>
      </c>
      <c r="D195" t="s">
        <v>896</v>
      </c>
      <c r="E195" t="s">
        <v>58</v>
      </c>
      <c r="F195" t="s">
        <v>67</v>
      </c>
      <c r="G195" t="s">
        <v>14</v>
      </c>
      <c r="H195" s="68">
        <v>0</v>
      </c>
      <c r="I195" s="74">
        <v>2018</v>
      </c>
      <c r="J195">
        <v>2018</v>
      </c>
      <c r="K195">
        <v>0</v>
      </c>
      <c r="L195" s="75">
        <v>-18.928723999999999</v>
      </c>
      <c r="M195" s="75">
        <v>-48.274265999999997</v>
      </c>
      <c r="N195" s="76">
        <v>0</v>
      </c>
      <c r="O195" t="s">
        <v>894</v>
      </c>
      <c r="P195" t="s">
        <v>1012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</row>
    <row r="196" spans="1:27" x14ac:dyDescent="0.25">
      <c r="A196" s="74">
        <v>2018</v>
      </c>
      <c r="B196" s="74">
        <v>1</v>
      </c>
      <c r="C196" t="s">
        <v>898</v>
      </c>
      <c r="D196" t="s">
        <v>896</v>
      </c>
      <c r="E196" t="s">
        <v>58</v>
      </c>
      <c r="F196" t="s">
        <v>73</v>
      </c>
      <c r="G196" t="s">
        <v>14</v>
      </c>
      <c r="H196" s="68">
        <v>0</v>
      </c>
      <c r="I196" s="74">
        <v>2018</v>
      </c>
      <c r="J196" s="74">
        <v>2018</v>
      </c>
      <c r="K196">
        <v>51</v>
      </c>
      <c r="L196" s="75">
        <v>-18.928723999999999</v>
      </c>
      <c r="M196" s="75">
        <v>-48.274265999999997</v>
      </c>
      <c r="N196" s="76">
        <v>0</v>
      </c>
      <c r="O196" t="s">
        <v>894</v>
      </c>
      <c r="P196" t="s">
        <v>897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</row>
    <row r="197" spans="1:27" x14ac:dyDescent="0.25">
      <c r="A197" s="74">
        <v>2018</v>
      </c>
      <c r="B197" s="74">
        <v>1</v>
      </c>
      <c r="C197" t="s">
        <v>1013</v>
      </c>
      <c r="D197" t="s">
        <v>896</v>
      </c>
      <c r="E197" t="s">
        <v>58</v>
      </c>
      <c r="F197" t="s">
        <v>67</v>
      </c>
      <c r="G197" t="s">
        <v>14</v>
      </c>
      <c r="H197" s="68">
        <v>0</v>
      </c>
      <c r="I197" s="74">
        <v>2018</v>
      </c>
      <c r="J197">
        <v>2018</v>
      </c>
      <c r="K197">
        <v>0</v>
      </c>
      <c r="L197" s="75">
        <v>-18.928723999999999</v>
      </c>
      <c r="M197" s="75">
        <v>-48.274265999999997</v>
      </c>
      <c r="N197" s="76">
        <v>0</v>
      </c>
      <c r="O197" t="s">
        <v>894</v>
      </c>
      <c r="P197" t="s">
        <v>1012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</row>
    <row r="198" spans="1:27" x14ac:dyDescent="0.25">
      <c r="A198" s="74">
        <v>2018</v>
      </c>
      <c r="B198" s="74">
        <v>1</v>
      </c>
      <c r="C198" t="s">
        <v>1017</v>
      </c>
      <c r="D198" t="s">
        <v>1018</v>
      </c>
      <c r="E198" t="s">
        <v>58</v>
      </c>
      <c r="F198" t="s">
        <v>67</v>
      </c>
      <c r="G198" t="s">
        <v>14</v>
      </c>
      <c r="H198" s="68">
        <v>0</v>
      </c>
      <c r="I198" s="74">
        <v>2018</v>
      </c>
      <c r="J198">
        <v>2018</v>
      </c>
      <c r="K198">
        <f>420+350</f>
        <v>770</v>
      </c>
      <c r="L198" s="75">
        <v>-18.928723999999999</v>
      </c>
      <c r="M198" s="75">
        <v>-48.274265999999997</v>
      </c>
      <c r="N198" s="76">
        <v>0</v>
      </c>
      <c r="O198" t="s">
        <v>1001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</row>
    <row r="199" spans="1:27" x14ac:dyDescent="0.25">
      <c r="A199" s="74">
        <v>2018</v>
      </c>
      <c r="B199" s="74">
        <v>1</v>
      </c>
      <c r="C199" t="s">
        <v>1019</v>
      </c>
      <c r="D199" t="s">
        <v>1018</v>
      </c>
      <c r="E199" t="s">
        <v>58</v>
      </c>
      <c r="F199" t="s">
        <v>67</v>
      </c>
      <c r="G199" t="s">
        <v>14</v>
      </c>
      <c r="H199" s="68">
        <v>0</v>
      </c>
      <c r="I199" s="74">
        <v>2018</v>
      </c>
      <c r="J199">
        <v>2018</v>
      </c>
      <c r="K199">
        <f>2+18</f>
        <v>20</v>
      </c>
      <c r="L199" s="75">
        <v>-18.928723999999999</v>
      </c>
      <c r="M199" s="75">
        <v>-48.274265999999997</v>
      </c>
      <c r="N199" s="76">
        <v>0</v>
      </c>
      <c r="O199" t="s">
        <v>1001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</row>
    <row r="200" spans="1:27" x14ac:dyDescent="0.25">
      <c r="A200" s="74">
        <v>2018</v>
      </c>
      <c r="B200" s="74">
        <v>1</v>
      </c>
      <c r="C200" t="s">
        <v>899</v>
      </c>
      <c r="D200" t="s">
        <v>900</v>
      </c>
      <c r="E200" t="s">
        <v>58</v>
      </c>
      <c r="F200" t="s">
        <v>67</v>
      </c>
      <c r="G200" t="s">
        <v>14</v>
      </c>
      <c r="H200" s="68">
        <v>0</v>
      </c>
      <c r="I200" s="74">
        <v>2018</v>
      </c>
      <c r="J200">
        <v>2018</v>
      </c>
      <c r="K200">
        <v>0</v>
      </c>
      <c r="L200" s="75">
        <v>-18.928723999999999</v>
      </c>
      <c r="M200" s="75">
        <v>-48.274265999999997</v>
      </c>
      <c r="N200" s="76">
        <v>0</v>
      </c>
      <c r="O200" t="s">
        <v>842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</row>
    <row r="201" spans="1:27" x14ac:dyDescent="0.25">
      <c r="A201" s="74">
        <v>2018</v>
      </c>
      <c r="B201" s="74">
        <v>1</v>
      </c>
      <c r="C201" t="s">
        <v>901</v>
      </c>
      <c r="D201" t="s">
        <v>900</v>
      </c>
      <c r="E201" t="s">
        <v>58</v>
      </c>
      <c r="F201" t="s">
        <v>67</v>
      </c>
      <c r="G201" t="s">
        <v>14</v>
      </c>
      <c r="H201" s="68">
        <v>0</v>
      </c>
      <c r="I201" s="74">
        <v>2018</v>
      </c>
      <c r="J201">
        <v>2018</v>
      </c>
      <c r="K201">
        <v>0</v>
      </c>
      <c r="L201" s="75">
        <v>-18.928723999999999</v>
      </c>
      <c r="M201" s="75">
        <v>-48.274265999999997</v>
      </c>
      <c r="N201" s="76">
        <v>0</v>
      </c>
      <c r="O201" t="s">
        <v>842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</row>
    <row r="202" spans="1:27" x14ac:dyDescent="0.25">
      <c r="A202" s="74">
        <v>2018</v>
      </c>
      <c r="B202" s="74">
        <v>1</v>
      </c>
      <c r="C202" t="s">
        <v>902</v>
      </c>
      <c r="D202" t="s">
        <v>900</v>
      </c>
      <c r="E202" t="s">
        <v>58</v>
      </c>
      <c r="F202" t="s">
        <v>67</v>
      </c>
      <c r="G202" t="s">
        <v>14</v>
      </c>
      <c r="H202" s="68">
        <v>0</v>
      </c>
      <c r="I202" s="74">
        <v>2018</v>
      </c>
      <c r="J202">
        <v>2018</v>
      </c>
      <c r="K202">
        <v>0</v>
      </c>
      <c r="L202" s="75">
        <v>-18.928723999999999</v>
      </c>
      <c r="M202" s="75">
        <v>-48.274265999999997</v>
      </c>
      <c r="N202" s="76">
        <v>0</v>
      </c>
      <c r="O202" t="s">
        <v>842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</row>
    <row r="203" spans="1:27" x14ac:dyDescent="0.25">
      <c r="A203" s="74">
        <v>2018</v>
      </c>
      <c r="B203" s="74">
        <v>1</v>
      </c>
      <c r="C203" t="s">
        <v>903</v>
      </c>
      <c r="D203" t="s">
        <v>900</v>
      </c>
      <c r="E203" t="s">
        <v>58</v>
      </c>
      <c r="F203" t="s">
        <v>67</v>
      </c>
      <c r="G203" t="s">
        <v>14</v>
      </c>
      <c r="H203" s="68">
        <v>0</v>
      </c>
      <c r="I203" s="74">
        <v>2018</v>
      </c>
      <c r="J203">
        <v>2018</v>
      </c>
      <c r="K203">
        <v>0</v>
      </c>
      <c r="L203" s="75">
        <v>-18.928723999999999</v>
      </c>
      <c r="M203" s="75">
        <v>-48.274265999999997</v>
      </c>
      <c r="N203" s="76">
        <v>0</v>
      </c>
      <c r="O203" t="s">
        <v>842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</row>
    <row r="204" spans="1:27" x14ac:dyDescent="0.25">
      <c r="A204" s="74">
        <v>2018</v>
      </c>
      <c r="B204" s="74">
        <v>1</v>
      </c>
      <c r="C204" t="s">
        <v>904</v>
      </c>
      <c r="D204" t="s">
        <v>900</v>
      </c>
      <c r="E204" t="s">
        <v>58</v>
      </c>
      <c r="F204" t="s">
        <v>67</v>
      </c>
      <c r="G204" t="s">
        <v>14</v>
      </c>
      <c r="H204" s="68">
        <v>0</v>
      </c>
      <c r="I204" s="74">
        <v>2018</v>
      </c>
      <c r="J204">
        <v>2018</v>
      </c>
      <c r="K204">
        <v>0</v>
      </c>
      <c r="L204" s="75">
        <v>-18.928723999999999</v>
      </c>
      <c r="M204" s="75">
        <v>-48.274265999999997</v>
      </c>
      <c r="N204" s="76">
        <v>0</v>
      </c>
      <c r="O204" t="s">
        <v>842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</row>
    <row r="205" spans="1:27" x14ac:dyDescent="0.25">
      <c r="A205" s="74">
        <v>2018</v>
      </c>
      <c r="B205" s="74">
        <v>1</v>
      </c>
      <c r="C205" t="s">
        <v>905</v>
      </c>
      <c r="D205" t="s">
        <v>900</v>
      </c>
      <c r="E205" t="s">
        <v>58</v>
      </c>
      <c r="F205" t="s">
        <v>67</v>
      </c>
      <c r="G205" t="s">
        <v>14</v>
      </c>
      <c r="H205" s="68">
        <v>0</v>
      </c>
      <c r="I205" s="74">
        <v>2018</v>
      </c>
      <c r="J205">
        <v>2018</v>
      </c>
      <c r="K205">
        <v>0</v>
      </c>
      <c r="L205" s="75">
        <v>-18.928723999999999</v>
      </c>
      <c r="M205" s="75">
        <v>-48.274265999999997</v>
      </c>
      <c r="N205" s="76">
        <v>0</v>
      </c>
      <c r="O205" t="s">
        <v>842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</row>
    <row r="206" spans="1:27" x14ac:dyDescent="0.25">
      <c r="A206" s="74">
        <v>2018</v>
      </c>
      <c r="B206" s="74">
        <v>1</v>
      </c>
      <c r="C206" t="s">
        <v>906</v>
      </c>
      <c r="D206" t="s">
        <v>900</v>
      </c>
      <c r="E206" t="s">
        <v>58</v>
      </c>
      <c r="F206" t="s">
        <v>67</v>
      </c>
      <c r="G206" t="s">
        <v>14</v>
      </c>
      <c r="H206" s="68">
        <v>0</v>
      </c>
      <c r="I206" s="74">
        <v>2018</v>
      </c>
      <c r="J206">
        <v>2018</v>
      </c>
      <c r="K206">
        <v>0</v>
      </c>
      <c r="L206" s="75">
        <v>-18.928723999999999</v>
      </c>
      <c r="M206" s="75">
        <v>-48.274265999999997</v>
      </c>
      <c r="N206" s="76">
        <v>0</v>
      </c>
      <c r="O206" t="s">
        <v>842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</row>
    <row r="207" spans="1:27" x14ac:dyDescent="0.25">
      <c r="A207" s="74">
        <v>2018</v>
      </c>
      <c r="B207" s="74">
        <v>1</v>
      </c>
      <c r="C207" t="s">
        <v>907</v>
      </c>
      <c r="D207" t="s">
        <v>900</v>
      </c>
      <c r="E207" t="s">
        <v>58</v>
      </c>
      <c r="F207" t="s">
        <v>67</v>
      </c>
      <c r="G207" t="s">
        <v>14</v>
      </c>
      <c r="H207" s="68">
        <v>0</v>
      </c>
      <c r="I207" s="74">
        <v>2018</v>
      </c>
      <c r="J207">
        <v>2018</v>
      </c>
      <c r="K207">
        <v>0</v>
      </c>
      <c r="L207" s="75">
        <v>-18.928723999999999</v>
      </c>
      <c r="M207" s="75">
        <v>-48.274265999999997</v>
      </c>
      <c r="N207" s="76">
        <v>0</v>
      </c>
      <c r="O207" t="s">
        <v>842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</row>
    <row r="208" spans="1:27" x14ac:dyDescent="0.25">
      <c r="A208" s="74">
        <v>2018</v>
      </c>
      <c r="B208" s="74">
        <v>1</v>
      </c>
      <c r="C208" t="s">
        <v>886</v>
      </c>
      <c r="D208" t="s">
        <v>900</v>
      </c>
      <c r="E208" t="s">
        <v>58</v>
      </c>
      <c r="F208" t="s">
        <v>67</v>
      </c>
      <c r="G208" t="s">
        <v>14</v>
      </c>
      <c r="H208" s="68">
        <v>0</v>
      </c>
      <c r="I208" s="74">
        <v>2018</v>
      </c>
      <c r="J208">
        <v>2018</v>
      </c>
      <c r="K208">
        <v>0</v>
      </c>
      <c r="L208" s="75">
        <v>-18.928723999999999</v>
      </c>
      <c r="M208" s="75">
        <v>-48.274265999999997</v>
      </c>
      <c r="N208" s="76">
        <v>0</v>
      </c>
      <c r="O208" t="s">
        <v>842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</row>
    <row r="209" spans="1:27" x14ac:dyDescent="0.25">
      <c r="A209" s="74">
        <v>2018</v>
      </c>
      <c r="B209" s="74">
        <v>1</v>
      </c>
      <c r="C209" t="s">
        <v>908</v>
      </c>
      <c r="D209" t="s">
        <v>900</v>
      </c>
      <c r="E209" t="s">
        <v>58</v>
      </c>
      <c r="F209" t="s">
        <v>67</v>
      </c>
      <c r="G209" t="s">
        <v>14</v>
      </c>
      <c r="H209" s="68">
        <v>0</v>
      </c>
      <c r="I209" s="74">
        <v>2018</v>
      </c>
      <c r="J209">
        <v>2018</v>
      </c>
      <c r="K209">
        <v>0</v>
      </c>
      <c r="L209" s="75">
        <v>-18.928723999999999</v>
      </c>
      <c r="M209" s="75">
        <v>-48.274265999999997</v>
      </c>
      <c r="N209" s="76">
        <v>0</v>
      </c>
      <c r="O209" t="s">
        <v>842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</row>
    <row r="210" spans="1:27" x14ac:dyDescent="0.25">
      <c r="A210" s="74">
        <v>2018</v>
      </c>
      <c r="B210" s="74">
        <v>1</v>
      </c>
      <c r="C210" t="s">
        <v>909</v>
      </c>
      <c r="D210" t="s">
        <v>900</v>
      </c>
      <c r="E210" t="s">
        <v>58</v>
      </c>
      <c r="F210" t="s">
        <v>73</v>
      </c>
      <c r="G210" t="s">
        <v>14</v>
      </c>
      <c r="H210" s="68">
        <v>0</v>
      </c>
      <c r="I210" s="74">
        <v>2018</v>
      </c>
      <c r="J210">
        <v>2018</v>
      </c>
      <c r="K210">
        <v>0</v>
      </c>
      <c r="L210" s="74">
        <v>-18.977387</v>
      </c>
      <c r="M210" s="74">
        <v>-49.467793999999998</v>
      </c>
      <c r="N210" s="76">
        <v>0</v>
      </c>
      <c r="O210" t="s">
        <v>842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</row>
    <row r="211" spans="1:27" x14ac:dyDescent="0.25">
      <c r="A211" s="74">
        <v>2018</v>
      </c>
      <c r="B211" s="74">
        <v>1</v>
      </c>
      <c r="C211" t="s">
        <v>910</v>
      </c>
      <c r="D211" t="s">
        <v>900</v>
      </c>
      <c r="E211" t="s">
        <v>58</v>
      </c>
      <c r="F211" t="s">
        <v>63</v>
      </c>
      <c r="G211" t="s">
        <v>14</v>
      </c>
      <c r="H211" s="68">
        <v>0</v>
      </c>
      <c r="I211" s="74">
        <v>2018</v>
      </c>
      <c r="J211">
        <v>2018</v>
      </c>
      <c r="K211">
        <v>0</v>
      </c>
      <c r="L211" s="74">
        <v>-18.729498</v>
      </c>
      <c r="M211" s="74">
        <v>-47.49577</v>
      </c>
      <c r="N211" s="76">
        <v>0</v>
      </c>
      <c r="O211" t="s">
        <v>842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</row>
    <row r="212" spans="1:27" x14ac:dyDescent="0.25">
      <c r="A212" s="74">
        <v>2018</v>
      </c>
      <c r="B212" s="74">
        <v>1</v>
      </c>
      <c r="C212" t="s">
        <v>911</v>
      </c>
      <c r="D212" t="s">
        <v>900</v>
      </c>
      <c r="E212" t="s">
        <v>58</v>
      </c>
      <c r="F212" t="s">
        <v>63</v>
      </c>
      <c r="G212" t="s">
        <v>14</v>
      </c>
      <c r="H212" s="68">
        <v>0</v>
      </c>
      <c r="I212" s="74">
        <v>2018</v>
      </c>
      <c r="J212">
        <v>2018</v>
      </c>
      <c r="K212">
        <v>0</v>
      </c>
      <c r="L212" s="74">
        <v>-18.729498</v>
      </c>
      <c r="M212" s="74">
        <v>-47.49577</v>
      </c>
      <c r="N212" s="76">
        <v>0</v>
      </c>
      <c r="O212" t="s">
        <v>842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</row>
    <row r="213" spans="1:27" x14ac:dyDescent="0.25">
      <c r="A213" s="74">
        <v>2018</v>
      </c>
      <c r="B213" s="74">
        <v>1</v>
      </c>
      <c r="C213" t="s">
        <v>912</v>
      </c>
      <c r="D213" t="s">
        <v>900</v>
      </c>
      <c r="E213" t="s">
        <v>58</v>
      </c>
      <c r="F213" t="s">
        <v>73</v>
      </c>
      <c r="G213" t="s">
        <v>14</v>
      </c>
      <c r="H213" s="68">
        <v>0</v>
      </c>
      <c r="I213" s="74">
        <v>2018</v>
      </c>
      <c r="J213">
        <v>2018</v>
      </c>
      <c r="K213">
        <v>0</v>
      </c>
      <c r="L213" s="74">
        <v>-18.977387</v>
      </c>
      <c r="M213" s="74">
        <v>-49.467793999999998</v>
      </c>
      <c r="N213" s="76">
        <v>0</v>
      </c>
      <c r="O213" t="s">
        <v>842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</row>
    <row r="214" spans="1:27" x14ac:dyDescent="0.25">
      <c r="A214" s="74">
        <v>2018</v>
      </c>
      <c r="B214" s="74">
        <v>1</v>
      </c>
      <c r="C214" t="s">
        <v>913</v>
      </c>
      <c r="D214" t="s">
        <v>900</v>
      </c>
      <c r="E214" t="s">
        <v>58</v>
      </c>
      <c r="F214" t="s">
        <v>73</v>
      </c>
      <c r="G214" t="s">
        <v>14</v>
      </c>
      <c r="H214" s="68">
        <v>0</v>
      </c>
      <c r="I214" s="74">
        <v>2018</v>
      </c>
      <c r="J214">
        <v>2018</v>
      </c>
      <c r="K214">
        <v>0</v>
      </c>
      <c r="L214" s="74">
        <v>-18.977387</v>
      </c>
      <c r="M214" s="74">
        <v>-49.467793999999998</v>
      </c>
      <c r="N214" s="76">
        <v>0</v>
      </c>
      <c r="O214" t="s">
        <v>842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</row>
    <row r="215" spans="1:27" x14ac:dyDescent="0.25">
      <c r="A215" s="74">
        <v>2018</v>
      </c>
      <c r="B215" s="74">
        <v>1</v>
      </c>
      <c r="C215" t="s">
        <v>914</v>
      </c>
      <c r="D215" t="s">
        <v>900</v>
      </c>
      <c r="E215" t="s">
        <v>58</v>
      </c>
      <c r="F215" t="s">
        <v>73</v>
      </c>
      <c r="G215" t="s">
        <v>14</v>
      </c>
      <c r="H215" s="68">
        <v>0</v>
      </c>
      <c r="I215" s="74">
        <v>2018</v>
      </c>
      <c r="J215">
        <v>2018</v>
      </c>
      <c r="K215">
        <v>0</v>
      </c>
      <c r="L215" s="74">
        <v>-18.977387</v>
      </c>
      <c r="M215" s="74">
        <v>-49.467793999999998</v>
      </c>
      <c r="N215" s="76">
        <v>0</v>
      </c>
      <c r="O215" t="s">
        <v>842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</row>
    <row r="216" spans="1:27" x14ac:dyDescent="0.25">
      <c r="A216" s="74">
        <v>2018</v>
      </c>
      <c r="B216" s="74">
        <v>1</v>
      </c>
      <c r="C216" t="s">
        <v>915</v>
      </c>
      <c r="D216" t="s">
        <v>900</v>
      </c>
      <c r="E216" t="s">
        <v>58</v>
      </c>
      <c r="F216" t="s">
        <v>73</v>
      </c>
      <c r="G216" t="s">
        <v>14</v>
      </c>
      <c r="H216" s="68">
        <v>0</v>
      </c>
      <c r="I216" s="74">
        <v>2018</v>
      </c>
      <c r="J216">
        <v>2018</v>
      </c>
      <c r="K216">
        <v>0</v>
      </c>
      <c r="L216" s="74">
        <v>-18.977387</v>
      </c>
      <c r="M216" s="74">
        <v>-49.467793999999998</v>
      </c>
      <c r="N216" s="76">
        <v>0</v>
      </c>
      <c r="O216" t="s">
        <v>842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</row>
    <row r="217" spans="1:27" x14ac:dyDescent="0.25">
      <c r="A217" s="74">
        <v>2018</v>
      </c>
      <c r="B217" s="74">
        <v>1</v>
      </c>
      <c r="C217" t="s">
        <v>916</v>
      </c>
      <c r="D217" t="s">
        <v>900</v>
      </c>
      <c r="E217" t="s">
        <v>58</v>
      </c>
      <c r="F217" t="s">
        <v>73</v>
      </c>
      <c r="G217" t="s">
        <v>14</v>
      </c>
      <c r="H217" s="68">
        <v>0</v>
      </c>
      <c r="I217" s="74">
        <v>2018</v>
      </c>
      <c r="J217">
        <v>2018</v>
      </c>
      <c r="K217">
        <v>0</v>
      </c>
      <c r="L217" s="74">
        <v>-18.977387</v>
      </c>
      <c r="M217" s="74">
        <v>-49.467793999999998</v>
      </c>
      <c r="N217" s="76">
        <v>0</v>
      </c>
      <c r="O217" t="s">
        <v>842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</row>
    <row r="218" spans="1:27" x14ac:dyDescent="0.25">
      <c r="A218" s="74">
        <v>2018</v>
      </c>
      <c r="B218" s="74">
        <v>1</v>
      </c>
      <c r="C218" t="s">
        <v>917</v>
      </c>
      <c r="D218" t="s">
        <v>900</v>
      </c>
      <c r="E218" t="s">
        <v>58</v>
      </c>
      <c r="F218" t="s">
        <v>73</v>
      </c>
      <c r="G218" t="s">
        <v>14</v>
      </c>
      <c r="H218" s="68">
        <v>0</v>
      </c>
      <c r="I218" s="74">
        <v>2018</v>
      </c>
      <c r="J218">
        <v>2018</v>
      </c>
      <c r="K218">
        <v>0</v>
      </c>
      <c r="L218" s="74">
        <v>-18.977387</v>
      </c>
      <c r="M218" s="74">
        <v>-49.467793999999998</v>
      </c>
      <c r="N218" s="76">
        <v>0</v>
      </c>
      <c r="O218" t="s">
        <v>842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</row>
    <row r="219" spans="1:27" x14ac:dyDescent="0.25">
      <c r="A219" s="74">
        <v>2018</v>
      </c>
      <c r="B219" s="74">
        <v>1</v>
      </c>
      <c r="C219" t="s">
        <v>918</v>
      </c>
      <c r="D219" t="s">
        <v>900</v>
      </c>
      <c r="E219" t="s">
        <v>58</v>
      </c>
      <c r="F219" t="s">
        <v>73</v>
      </c>
      <c r="G219" t="s">
        <v>14</v>
      </c>
      <c r="H219" s="68">
        <v>0</v>
      </c>
      <c r="I219" s="74">
        <v>2018</v>
      </c>
      <c r="J219">
        <v>2018</v>
      </c>
      <c r="K219">
        <v>0</v>
      </c>
      <c r="L219" s="74">
        <v>-18.977387</v>
      </c>
      <c r="M219" s="74">
        <v>-49.467793999999998</v>
      </c>
      <c r="N219" s="76">
        <v>0</v>
      </c>
      <c r="O219" t="s">
        <v>842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</row>
    <row r="220" spans="1:27" x14ac:dyDescent="0.25">
      <c r="A220" s="74">
        <v>2018</v>
      </c>
      <c r="B220" s="74">
        <v>1</v>
      </c>
      <c r="C220" t="s">
        <v>919</v>
      </c>
      <c r="D220" t="s">
        <v>900</v>
      </c>
      <c r="E220" t="s">
        <v>58</v>
      </c>
      <c r="F220" t="s">
        <v>73</v>
      </c>
      <c r="G220" t="s">
        <v>14</v>
      </c>
      <c r="H220" s="68">
        <v>0</v>
      </c>
      <c r="I220" s="74">
        <v>2018</v>
      </c>
      <c r="J220">
        <v>2018</v>
      </c>
      <c r="K220">
        <v>0</v>
      </c>
      <c r="L220" s="74">
        <v>-18.977387</v>
      </c>
      <c r="M220" s="74">
        <v>-49.467793999999998</v>
      </c>
      <c r="N220" s="76">
        <v>0</v>
      </c>
      <c r="O220" t="s">
        <v>842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</row>
    <row r="221" spans="1:27" x14ac:dyDescent="0.25">
      <c r="A221" s="74">
        <v>2018</v>
      </c>
      <c r="B221" s="74">
        <v>1</v>
      </c>
      <c r="C221" t="s">
        <v>920</v>
      </c>
      <c r="D221" t="s">
        <v>900</v>
      </c>
      <c r="E221" t="s">
        <v>58</v>
      </c>
      <c r="F221" t="s">
        <v>73</v>
      </c>
      <c r="G221" t="s">
        <v>14</v>
      </c>
      <c r="H221" s="68">
        <v>0</v>
      </c>
      <c r="I221" s="74">
        <v>2018</v>
      </c>
      <c r="J221">
        <v>2018</v>
      </c>
      <c r="K221">
        <v>0</v>
      </c>
      <c r="L221" s="74">
        <v>-18.977387</v>
      </c>
      <c r="M221" s="74">
        <v>-49.467793999999998</v>
      </c>
      <c r="N221" s="76">
        <v>0</v>
      </c>
      <c r="O221" t="s">
        <v>842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</row>
    <row r="222" spans="1:27" x14ac:dyDescent="0.25">
      <c r="A222" s="74">
        <v>2018</v>
      </c>
      <c r="B222" s="74">
        <v>1</v>
      </c>
      <c r="C222" t="s">
        <v>921</v>
      </c>
      <c r="D222" t="s">
        <v>900</v>
      </c>
      <c r="E222" t="s">
        <v>58</v>
      </c>
      <c r="F222" t="s">
        <v>73</v>
      </c>
      <c r="G222" t="s">
        <v>14</v>
      </c>
      <c r="H222" s="68">
        <v>0</v>
      </c>
      <c r="I222" s="74">
        <v>2018</v>
      </c>
      <c r="J222">
        <v>2018</v>
      </c>
      <c r="K222">
        <v>0</v>
      </c>
      <c r="L222" s="74">
        <v>-18.977387</v>
      </c>
      <c r="M222" s="74">
        <v>-49.467793999999998</v>
      </c>
      <c r="N222" s="76">
        <v>0</v>
      </c>
      <c r="O222" t="s">
        <v>842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</row>
    <row r="223" spans="1:27" x14ac:dyDescent="0.25">
      <c r="A223" s="74">
        <v>2018</v>
      </c>
      <c r="B223" s="74">
        <v>1</v>
      </c>
      <c r="C223" t="s">
        <v>863</v>
      </c>
      <c r="D223" t="s">
        <v>900</v>
      </c>
      <c r="E223" t="s">
        <v>58</v>
      </c>
      <c r="F223" t="s">
        <v>67</v>
      </c>
      <c r="G223" t="s">
        <v>14</v>
      </c>
      <c r="H223" s="68">
        <v>0</v>
      </c>
      <c r="I223" s="74">
        <v>2018</v>
      </c>
      <c r="J223">
        <v>2018</v>
      </c>
      <c r="K223">
        <v>0</v>
      </c>
      <c r="L223" s="75">
        <v>-18.928723999999999</v>
      </c>
      <c r="M223" s="75">
        <v>-48.274265999999997</v>
      </c>
      <c r="N223" s="76">
        <v>0</v>
      </c>
      <c r="O223" t="s">
        <v>842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</row>
    <row r="224" spans="1:27" x14ac:dyDescent="0.25">
      <c r="A224" s="74">
        <v>2018</v>
      </c>
      <c r="B224" s="74">
        <v>1</v>
      </c>
      <c r="C224" t="s">
        <v>922</v>
      </c>
      <c r="D224" t="s">
        <v>900</v>
      </c>
      <c r="E224" t="s">
        <v>58</v>
      </c>
      <c r="F224" t="s">
        <v>67</v>
      </c>
      <c r="G224" t="s">
        <v>14</v>
      </c>
      <c r="H224" s="68">
        <v>0</v>
      </c>
      <c r="I224" s="74">
        <v>2018</v>
      </c>
      <c r="J224">
        <v>2018</v>
      </c>
      <c r="K224">
        <v>0</v>
      </c>
      <c r="L224" s="75">
        <v>-18.928723999999999</v>
      </c>
      <c r="M224" s="75">
        <v>-48.274265999999997</v>
      </c>
      <c r="N224" s="76">
        <v>0</v>
      </c>
      <c r="O224" t="s">
        <v>842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</row>
    <row r="225" spans="1:27" x14ac:dyDescent="0.25">
      <c r="A225" s="74">
        <v>2018</v>
      </c>
      <c r="B225" s="74">
        <v>1</v>
      </c>
      <c r="C225" t="s">
        <v>923</v>
      </c>
      <c r="D225" t="s">
        <v>900</v>
      </c>
      <c r="E225" t="s">
        <v>58</v>
      </c>
      <c r="F225" t="s">
        <v>67</v>
      </c>
      <c r="G225" t="s">
        <v>14</v>
      </c>
      <c r="H225" s="68">
        <v>0</v>
      </c>
      <c r="I225" s="74">
        <v>2018</v>
      </c>
      <c r="J225">
        <v>2018</v>
      </c>
      <c r="K225">
        <v>0</v>
      </c>
      <c r="L225" s="75">
        <v>-18.928723999999999</v>
      </c>
      <c r="M225" s="75">
        <v>-48.274265999999997</v>
      </c>
      <c r="N225" s="76">
        <v>0</v>
      </c>
      <c r="O225" t="s">
        <v>842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</row>
    <row r="226" spans="1:27" x14ac:dyDescent="0.25">
      <c r="A226" s="74">
        <v>2018</v>
      </c>
      <c r="B226" s="74">
        <v>1</v>
      </c>
      <c r="C226" t="s">
        <v>924</v>
      </c>
      <c r="D226" t="s">
        <v>900</v>
      </c>
      <c r="E226" t="s">
        <v>58</v>
      </c>
      <c r="F226" t="s">
        <v>67</v>
      </c>
      <c r="G226" t="s">
        <v>14</v>
      </c>
      <c r="H226" s="68">
        <v>0</v>
      </c>
      <c r="I226" s="74">
        <v>2018</v>
      </c>
      <c r="J226">
        <v>2018</v>
      </c>
      <c r="K226">
        <v>0</v>
      </c>
      <c r="L226" s="75">
        <v>-18.928723999999999</v>
      </c>
      <c r="M226" s="75">
        <v>-48.274265999999997</v>
      </c>
      <c r="N226" s="76">
        <v>0</v>
      </c>
      <c r="O226" t="s">
        <v>842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</row>
    <row r="227" spans="1:27" x14ac:dyDescent="0.25">
      <c r="A227" s="74">
        <v>2018</v>
      </c>
      <c r="B227" s="74">
        <v>1</v>
      </c>
      <c r="C227" t="s">
        <v>925</v>
      </c>
      <c r="D227" t="s">
        <v>900</v>
      </c>
      <c r="E227" t="s">
        <v>58</v>
      </c>
      <c r="F227" t="s">
        <v>67</v>
      </c>
      <c r="G227" t="s">
        <v>14</v>
      </c>
      <c r="H227" s="68">
        <v>0</v>
      </c>
      <c r="I227" s="74">
        <v>2018</v>
      </c>
      <c r="J227">
        <v>2018</v>
      </c>
      <c r="K227">
        <v>0</v>
      </c>
      <c r="L227" s="75">
        <v>-18.928723999999999</v>
      </c>
      <c r="M227" s="75">
        <v>-48.274265999999997</v>
      </c>
      <c r="N227" s="76">
        <v>0</v>
      </c>
      <c r="O227" t="s">
        <v>842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</row>
    <row r="228" spans="1:27" x14ac:dyDescent="0.25">
      <c r="A228" s="74">
        <v>2018</v>
      </c>
      <c r="B228" s="74">
        <v>1</v>
      </c>
      <c r="C228" t="s">
        <v>926</v>
      </c>
      <c r="D228" t="s">
        <v>900</v>
      </c>
      <c r="E228" t="s">
        <v>58</v>
      </c>
      <c r="F228" t="s">
        <v>67</v>
      </c>
      <c r="G228" t="s">
        <v>14</v>
      </c>
      <c r="H228" s="68">
        <v>0</v>
      </c>
      <c r="I228" s="74">
        <v>2018</v>
      </c>
      <c r="J228">
        <v>2018</v>
      </c>
      <c r="K228">
        <v>0</v>
      </c>
      <c r="L228" s="75">
        <v>-18.928723999999999</v>
      </c>
      <c r="M228" s="75">
        <v>-48.274265999999997</v>
      </c>
      <c r="N228" s="76">
        <v>0</v>
      </c>
      <c r="O228" t="s">
        <v>842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</row>
    <row r="229" spans="1:27" x14ac:dyDescent="0.25">
      <c r="A229" s="74">
        <v>2018</v>
      </c>
      <c r="B229" s="74">
        <v>1</v>
      </c>
      <c r="C229" t="s">
        <v>927</v>
      </c>
      <c r="D229" t="s">
        <v>900</v>
      </c>
      <c r="E229" t="s">
        <v>58</v>
      </c>
      <c r="F229" t="s">
        <v>67</v>
      </c>
      <c r="G229" t="s">
        <v>14</v>
      </c>
      <c r="H229" s="68">
        <v>0</v>
      </c>
      <c r="I229" s="74">
        <v>2018</v>
      </c>
      <c r="J229">
        <v>2018</v>
      </c>
      <c r="K229">
        <v>0</v>
      </c>
      <c r="L229" s="75">
        <v>-18.928723999999999</v>
      </c>
      <c r="M229" s="75">
        <v>-48.274265999999997</v>
      </c>
      <c r="N229" s="76">
        <v>0</v>
      </c>
      <c r="O229" t="s">
        <v>842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</row>
    <row r="230" spans="1:27" x14ac:dyDescent="0.25">
      <c r="A230" s="74">
        <v>2018</v>
      </c>
      <c r="B230" s="74">
        <v>1</v>
      </c>
      <c r="C230" t="s">
        <v>928</v>
      </c>
      <c r="D230" t="s">
        <v>900</v>
      </c>
      <c r="E230" t="s">
        <v>58</v>
      </c>
      <c r="F230" t="s">
        <v>67</v>
      </c>
      <c r="G230" t="s">
        <v>14</v>
      </c>
      <c r="H230" s="68">
        <v>0</v>
      </c>
      <c r="I230" s="74">
        <v>2018</v>
      </c>
      <c r="J230">
        <v>2018</v>
      </c>
      <c r="K230">
        <v>0</v>
      </c>
      <c r="L230" s="75">
        <v>-18.928723999999999</v>
      </c>
      <c r="M230" s="75">
        <v>-48.274265999999997</v>
      </c>
      <c r="N230" s="76">
        <v>0</v>
      </c>
      <c r="O230" t="s">
        <v>842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</row>
    <row r="231" spans="1:27" x14ac:dyDescent="0.25">
      <c r="A231" s="74">
        <v>2018</v>
      </c>
      <c r="B231" s="74">
        <v>1</v>
      </c>
      <c r="C231" t="s">
        <v>929</v>
      </c>
      <c r="D231" t="s">
        <v>900</v>
      </c>
      <c r="E231" t="s">
        <v>58</v>
      </c>
      <c r="F231" t="s">
        <v>67</v>
      </c>
      <c r="G231" t="s">
        <v>14</v>
      </c>
      <c r="H231" s="68">
        <v>0</v>
      </c>
      <c r="I231" s="74">
        <v>2018</v>
      </c>
      <c r="J231">
        <v>2018</v>
      </c>
      <c r="K231">
        <v>0</v>
      </c>
      <c r="L231" s="75">
        <v>-18.928723999999999</v>
      </c>
      <c r="M231" s="75">
        <v>-48.274265999999997</v>
      </c>
      <c r="N231" s="76">
        <v>0</v>
      </c>
      <c r="O231" t="s">
        <v>842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</row>
    <row r="232" spans="1:27" x14ac:dyDescent="0.25">
      <c r="A232" s="74">
        <v>2018</v>
      </c>
      <c r="B232" s="74">
        <v>1</v>
      </c>
      <c r="C232" t="s">
        <v>930</v>
      </c>
      <c r="D232" t="s">
        <v>900</v>
      </c>
      <c r="E232" t="s">
        <v>58</v>
      </c>
      <c r="F232" t="s">
        <v>67</v>
      </c>
      <c r="G232" t="s">
        <v>14</v>
      </c>
      <c r="H232" s="68">
        <v>0</v>
      </c>
      <c r="I232" s="74">
        <v>2018</v>
      </c>
      <c r="J232">
        <v>2018</v>
      </c>
      <c r="K232">
        <v>0</v>
      </c>
      <c r="L232" s="75">
        <v>-18.928723999999999</v>
      </c>
      <c r="M232" s="75">
        <v>-48.274265999999997</v>
      </c>
      <c r="N232" s="76">
        <v>0</v>
      </c>
      <c r="O232" t="s">
        <v>842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</row>
    <row r="233" spans="1:27" x14ac:dyDescent="0.25">
      <c r="A233" s="74">
        <v>2018</v>
      </c>
      <c r="B233" s="74">
        <v>1</v>
      </c>
      <c r="C233" t="s">
        <v>931</v>
      </c>
      <c r="D233" t="s">
        <v>900</v>
      </c>
      <c r="E233" t="s">
        <v>58</v>
      </c>
      <c r="F233" t="s">
        <v>67</v>
      </c>
      <c r="G233" t="s">
        <v>14</v>
      </c>
      <c r="H233" s="68">
        <v>0</v>
      </c>
      <c r="I233" s="74">
        <v>2018</v>
      </c>
      <c r="J233">
        <v>2018</v>
      </c>
      <c r="K233">
        <v>0</v>
      </c>
      <c r="L233" s="75">
        <v>-18.928723999999999</v>
      </c>
      <c r="M233" s="75">
        <v>-48.274265999999997</v>
      </c>
      <c r="N233" s="76">
        <v>0</v>
      </c>
      <c r="O233" t="s">
        <v>842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</row>
    <row r="234" spans="1:27" x14ac:dyDescent="0.25">
      <c r="A234" s="74">
        <v>2018</v>
      </c>
      <c r="B234" s="74">
        <v>1</v>
      </c>
      <c r="C234" t="s">
        <v>932</v>
      </c>
      <c r="D234" t="s">
        <v>900</v>
      </c>
      <c r="E234" t="s">
        <v>58</v>
      </c>
      <c r="F234" t="s">
        <v>67</v>
      </c>
      <c r="G234" t="s">
        <v>14</v>
      </c>
      <c r="H234" s="68">
        <v>0</v>
      </c>
      <c r="I234" s="74">
        <v>2018</v>
      </c>
      <c r="J234">
        <v>2018</v>
      </c>
      <c r="K234">
        <v>0</v>
      </c>
      <c r="L234" s="75">
        <v>-18.928723999999999</v>
      </c>
      <c r="M234" s="75">
        <v>-48.274265999999997</v>
      </c>
      <c r="N234" s="76">
        <v>0</v>
      </c>
      <c r="O234" t="s">
        <v>842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</row>
    <row r="235" spans="1:27" x14ac:dyDescent="0.25">
      <c r="A235" s="74">
        <v>2018</v>
      </c>
      <c r="B235" s="74">
        <v>1</v>
      </c>
      <c r="C235" t="s">
        <v>933</v>
      </c>
      <c r="D235" t="s">
        <v>900</v>
      </c>
      <c r="E235" t="s">
        <v>58</v>
      </c>
      <c r="F235" t="s">
        <v>67</v>
      </c>
      <c r="G235" t="s">
        <v>14</v>
      </c>
      <c r="H235" s="68">
        <v>0</v>
      </c>
      <c r="I235" s="74">
        <v>2018</v>
      </c>
      <c r="J235">
        <v>2018</v>
      </c>
      <c r="K235">
        <v>0</v>
      </c>
      <c r="L235" s="75">
        <v>-18.928723999999999</v>
      </c>
      <c r="M235" s="75">
        <v>-48.274265999999997</v>
      </c>
      <c r="N235" s="76">
        <v>0</v>
      </c>
      <c r="O235" t="s">
        <v>842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</row>
    <row r="236" spans="1:27" x14ac:dyDescent="0.25">
      <c r="A236" s="74">
        <v>2018</v>
      </c>
      <c r="B236" s="74">
        <v>1</v>
      </c>
      <c r="C236" t="s">
        <v>934</v>
      </c>
      <c r="D236" t="s">
        <v>900</v>
      </c>
      <c r="E236" t="s">
        <v>58</v>
      </c>
      <c r="F236" t="s">
        <v>67</v>
      </c>
      <c r="G236" t="s">
        <v>14</v>
      </c>
      <c r="H236" s="68">
        <v>0</v>
      </c>
      <c r="I236" s="74">
        <v>2018</v>
      </c>
      <c r="J236">
        <v>2018</v>
      </c>
      <c r="K236">
        <v>0</v>
      </c>
      <c r="L236" s="75">
        <v>-18.928723999999999</v>
      </c>
      <c r="M236" s="75">
        <v>-48.274265999999997</v>
      </c>
      <c r="N236" s="76">
        <v>0</v>
      </c>
      <c r="O236" t="s">
        <v>842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</row>
    <row r="237" spans="1:27" x14ac:dyDescent="0.25">
      <c r="A237" s="74">
        <v>2018</v>
      </c>
      <c r="B237" s="74">
        <v>1</v>
      </c>
      <c r="C237" t="s">
        <v>935</v>
      </c>
      <c r="D237" t="s">
        <v>900</v>
      </c>
      <c r="E237" t="s">
        <v>58</v>
      </c>
      <c r="F237" t="s">
        <v>67</v>
      </c>
      <c r="G237" t="s">
        <v>14</v>
      </c>
      <c r="H237" s="68">
        <v>0</v>
      </c>
      <c r="I237" s="74">
        <v>2018</v>
      </c>
      <c r="J237">
        <v>2018</v>
      </c>
      <c r="K237">
        <v>0</v>
      </c>
      <c r="L237" s="75">
        <v>-18.928723999999999</v>
      </c>
      <c r="M237" s="75">
        <v>-48.274265999999997</v>
      </c>
      <c r="N237" s="76">
        <v>0</v>
      </c>
      <c r="O237" t="s">
        <v>842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</row>
    <row r="238" spans="1:27" x14ac:dyDescent="0.25">
      <c r="A238" s="74">
        <v>2018</v>
      </c>
      <c r="B238" s="74">
        <v>1</v>
      </c>
      <c r="C238" t="s">
        <v>936</v>
      </c>
      <c r="D238" t="s">
        <v>900</v>
      </c>
      <c r="E238" t="s">
        <v>58</v>
      </c>
      <c r="F238" t="s">
        <v>73</v>
      </c>
      <c r="G238" t="s">
        <v>14</v>
      </c>
      <c r="H238" s="68">
        <v>0</v>
      </c>
      <c r="I238" s="74">
        <v>2018</v>
      </c>
      <c r="J238">
        <v>2018</v>
      </c>
      <c r="K238">
        <v>0</v>
      </c>
      <c r="L238" s="74">
        <v>-18.977387</v>
      </c>
      <c r="M238" s="74">
        <v>-49.467793999999998</v>
      </c>
      <c r="N238" s="76">
        <v>0</v>
      </c>
      <c r="O238" t="s">
        <v>842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</row>
    <row r="239" spans="1:27" x14ac:dyDescent="0.25">
      <c r="A239" s="74">
        <v>2018</v>
      </c>
      <c r="B239" s="74">
        <v>1</v>
      </c>
      <c r="C239" t="s">
        <v>887</v>
      </c>
      <c r="D239" t="s">
        <v>900</v>
      </c>
      <c r="E239" t="s">
        <v>58</v>
      </c>
      <c r="F239" t="s">
        <v>73</v>
      </c>
      <c r="G239" t="s">
        <v>14</v>
      </c>
      <c r="H239" s="68">
        <v>0</v>
      </c>
      <c r="I239" s="74">
        <v>2018</v>
      </c>
      <c r="J239">
        <v>2018</v>
      </c>
      <c r="K239">
        <v>0</v>
      </c>
      <c r="L239" s="74">
        <v>-18.977387</v>
      </c>
      <c r="M239" s="74">
        <v>-49.467793999999998</v>
      </c>
      <c r="N239" s="76">
        <v>0</v>
      </c>
      <c r="O239" t="s">
        <v>842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</row>
    <row r="240" spans="1:27" x14ac:dyDescent="0.25">
      <c r="A240" s="74">
        <v>2018</v>
      </c>
      <c r="B240" s="74">
        <v>1</v>
      </c>
      <c r="C240" t="s">
        <v>937</v>
      </c>
      <c r="D240" t="s">
        <v>900</v>
      </c>
      <c r="E240" t="s">
        <v>58</v>
      </c>
      <c r="F240" t="s">
        <v>73</v>
      </c>
      <c r="G240" t="s">
        <v>14</v>
      </c>
      <c r="H240" s="68">
        <v>0</v>
      </c>
      <c r="I240" s="74">
        <v>2018</v>
      </c>
      <c r="J240">
        <v>2018</v>
      </c>
      <c r="K240">
        <v>0</v>
      </c>
      <c r="L240" s="74">
        <v>-18.977387</v>
      </c>
      <c r="M240" s="74">
        <v>-49.467793999999998</v>
      </c>
      <c r="N240" s="76">
        <v>0</v>
      </c>
      <c r="O240" t="s">
        <v>842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</row>
    <row r="241" spans="1:27" x14ac:dyDescent="0.25">
      <c r="A241" s="74">
        <v>2018</v>
      </c>
      <c r="B241" s="74">
        <v>1</v>
      </c>
      <c r="C241" t="s">
        <v>938</v>
      </c>
      <c r="D241" t="s">
        <v>900</v>
      </c>
      <c r="E241" t="s">
        <v>58</v>
      </c>
      <c r="F241" t="s">
        <v>73</v>
      </c>
      <c r="G241" t="s">
        <v>14</v>
      </c>
      <c r="H241" s="68">
        <v>0</v>
      </c>
      <c r="I241" s="74">
        <v>2018</v>
      </c>
      <c r="J241">
        <v>2018</v>
      </c>
      <c r="K241">
        <v>0</v>
      </c>
      <c r="L241" s="74">
        <v>-18.977387</v>
      </c>
      <c r="M241" s="74">
        <v>-49.467793999999998</v>
      </c>
      <c r="N241" s="76">
        <v>0</v>
      </c>
      <c r="O241" t="s">
        <v>842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</row>
    <row r="242" spans="1:27" x14ac:dyDescent="0.25">
      <c r="A242" s="74">
        <v>2018</v>
      </c>
      <c r="B242" s="74">
        <v>1</v>
      </c>
      <c r="C242" t="s">
        <v>939</v>
      </c>
      <c r="D242" t="s">
        <v>900</v>
      </c>
      <c r="E242" t="s">
        <v>58</v>
      </c>
      <c r="F242" t="s">
        <v>73</v>
      </c>
      <c r="G242" t="s">
        <v>14</v>
      </c>
      <c r="H242" s="68">
        <v>0</v>
      </c>
      <c r="I242" s="74">
        <v>2018</v>
      </c>
      <c r="J242">
        <v>2018</v>
      </c>
      <c r="K242">
        <v>0</v>
      </c>
      <c r="L242" s="74">
        <v>-18.977387</v>
      </c>
      <c r="M242" s="74">
        <v>-49.467793999999998</v>
      </c>
      <c r="N242" s="76">
        <v>0</v>
      </c>
      <c r="O242" t="s">
        <v>842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</row>
    <row r="243" spans="1:27" x14ac:dyDescent="0.25">
      <c r="A243" s="74">
        <v>2018</v>
      </c>
      <c r="B243" s="74">
        <v>1</v>
      </c>
      <c r="C243" t="s">
        <v>940</v>
      </c>
      <c r="D243" t="s">
        <v>900</v>
      </c>
      <c r="E243" t="s">
        <v>58</v>
      </c>
      <c r="F243" t="s">
        <v>73</v>
      </c>
      <c r="G243" t="s">
        <v>14</v>
      </c>
      <c r="H243" s="68">
        <v>0</v>
      </c>
      <c r="I243" s="74">
        <v>2018</v>
      </c>
      <c r="J243">
        <v>2018</v>
      </c>
      <c r="K243">
        <v>0</v>
      </c>
      <c r="L243" s="74">
        <v>-18.977387</v>
      </c>
      <c r="M243" s="74">
        <v>-49.467793999999998</v>
      </c>
      <c r="N243" s="76">
        <v>0</v>
      </c>
      <c r="O243" t="s">
        <v>842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</row>
    <row r="244" spans="1:27" x14ac:dyDescent="0.25">
      <c r="A244" s="74">
        <v>2018</v>
      </c>
      <c r="B244" s="74">
        <v>1</v>
      </c>
      <c r="C244" t="s">
        <v>941</v>
      </c>
      <c r="D244" t="s">
        <v>900</v>
      </c>
      <c r="E244" t="s">
        <v>58</v>
      </c>
      <c r="F244" t="s">
        <v>73</v>
      </c>
      <c r="G244" t="s">
        <v>14</v>
      </c>
      <c r="H244" s="68">
        <v>0</v>
      </c>
      <c r="I244" s="74">
        <v>2018</v>
      </c>
      <c r="J244">
        <v>2018</v>
      </c>
      <c r="K244">
        <v>0</v>
      </c>
      <c r="L244" s="74">
        <v>-18.977387</v>
      </c>
      <c r="M244" s="74">
        <v>-49.467793999999998</v>
      </c>
      <c r="N244" s="76">
        <v>0</v>
      </c>
      <c r="O244" t="s">
        <v>842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</row>
    <row r="245" spans="1:27" x14ac:dyDescent="0.25">
      <c r="A245" s="74">
        <v>2018</v>
      </c>
      <c r="B245" s="74">
        <v>1</v>
      </c>
      <c r="C245" t="s">
        <v>942</v>
      </c>
      <c r="D245" t="s">
        <v>900</v>
      </c>
      <c r="E245" t="s">
        <v>58</v>
      </c>
      <c r="F245" t="s">
        <v>73</v>
      </c>
      <c r="G245" t="s">
        <v>14</v>
      </c>
      <c r="H245" s="68">
        <v>0</v>
      </c>
      <c r="I245" s="74">
        <v>2018</v>
      </c>
      <c r="J245">
        <v>2018</v>
      </c>
      <c r="K245">
        <v>0</v>
      </c>
      <c r="L245" s="74">
        <v>-18.977387</v>
      </c>
      <c r="M245" s="74">
        <v>-49.467793999999998</v>
      </c>
      <c r="N245" s="76">
        <v>0</v>
      </c>
      <c r="O245" t="s">
        <v>842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</row>
    <row r="246" spans="1:27" x14ac:dyDescent="0.25">
      <c r="A246" s="74">
        <v>2018</v>
      </c>
      <c r="B246" s="74">
        <v>1</v>
      </c>
      <c r="C246" t="s">
        <v>943</v>
      </c>
      <c r="D246" t="s">
        <v>900</v>
      </c>
      <c r="E246" t="s">
        <v>58</v>
      </c>
      <c r="F246" t="s">
        <v>73</v>
      </c>
      <c r="G246" t="s">
        <v>14</v>
      </c>
      <c r="H246" s="68">
        <v>0</v>
      </c>
      <c r="I246" s="74">
        <v>2018</v>
      </c>
      <c r="J246">
        <v>2018</v>
      </c>
      <c r="K246">
        <v>0</v>
      </c>
      <c r="L246" s="74">
        <v>-18.977387</v>
      </c>
      <c r="M246" s="74">
        <v>-49.467793999999998</v>
      </c>
      <c r="N246" s="76">
        <v>0</v>
      </c>
      <c r="O246" t="s">
        <v>842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</row>
    <row r="247" spans="1:27" x14ac:dyDescent="0.25">
      <c r="A247" s="74">
        <v>2018</v>
      </c>
      <c r="B247" s="74">
        <v>1</v>
      </c>
      <c r="C247" t="s">
        <v>944</v>
      </c>
      <c r="D247" t="s">
        <v>900</v>
      </c>
      <c r="E247" t="s">
        <v>58</v>
      </c>
      <c r="F247" t="s">
        <v>73</v>
      </c>
      <c r="G247" t="s">
        <v>14</v>
      </c>
      <c r="H247" s="68">
        <v>0</v>
      </c>
      <c r="I247" s="74">
        <v>2018</v>
      </c>
      <c r="J247">
        <v>2018</v>
      </c>
      <c r="K247">
        <v>0</v>
      </c>
      <c r="L247" s="74">
        <v>-18.977387</v>
      </c>
      <c r="M247" s="74">
        <v>-49.467793999999998</v>
      </c>
      <c r="N247" s="76">
        <v>0</v>
      </c>
      <c r="O247" t="s">
        <v>842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</row>
    <row r="248" spans="1:27" x14ac:dyDescent="0.25">
      <c r="A248" s="74">
        <v>2018</v>
      </c>
      <c r="B248" s="74">
        <v>1</v>
      </c>
      <c r="C248" t="s">
        <v>945</v>
      </c>
      <c r="D248" t="s">
        <v>900</v>
      </c>
      <c r="E248" t="s">
        <v>58</v>
      </c>
      <c r="F248" t="s">
        <v>73</v>
      </c>
      <c r="G248" t="s">
        <v>14</v>
      </c>
      <c r="H248" s="68">
        <v>0</v>
      </c>
      <c r="I248" s="74">
        <v>2018</v>
      </c>
      <c r="J248">
        <v>2018</v>
      </c>
      <c r="K248">
        <v>0</v>
      </c>
      <c r="L248" s="74">
        <v>-18.977387</v>
      </c>
      <c r="M248" s="74">
        <v>-49.467793999999998</v>
      </c>
      <c r="N248" s="76">
        <v>0</v>
      </c>
      <c r="O248" t="s">
        <v>842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</row>
    <row r="249" spans="1:27" x14ac:dyDescent="0.25">
      <c r="A249" s="74">
        <v>2018</v>
      </c>
      <c r="B249" s="74">
        <v>1</v>
      </c>
      <c r="C249" t="s">
        <v>946</v>
      </c>
      <c r="D249" t="s">
        <v>900</v>
      </c>
      <c r="E249" t="s">
        <v>58</v>
      </c>
      <c r="F249" t="s">
        <v>73</v>
      </c>
      <c r="G249" t="s">
        <v>14</v>
      </c>
      <c r="H249" s="68">
        <v>0</v>
      </c>
      <c r="I249" s="74">
        <v>2018</v>
      </c>
      <c r="J249">
        <v>2018</v>
      </c>
      <c r="K249">
        <v>0</v>
      </c>
      <c r="L249" s="74">
        <v>-18.977387</v>
      </c>
      <c r="M249" s="74">
        <v>-49.467793999999998</v>
      </c>
      <c r="N249" s="76">
        <v>0</v>
      </c>
      <c r="O249" t="s">
        <v>842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</row>
    <row r="250" spans="1:27" x14ac:dyDescent="0.25">
      <c r="A250" s="74">
        <v>2018</v>
      </c>
      <c r="B250" s="74">
        <v>1</v>
      </c>
      <c r="C250" t="s">
        <v>947</v>
      </c>
      <c r="D250" t="s">
        <v>900</v>
      </c>
      <c r="E250" t="s">
        <v>58</v>
      </c>
      <c r="F250" t="s">
        <v>73</v>
      </c>
      <c r="G250" t="s">
        <v>14</v>
      </c>
      <c r="H250" s="68">
        <v>0</v>
      </c>
      <c r="I250" s="74">
        <v>2018</v>
      </c>
      <c r="J250">
        <v>2018</v>
      </c>
      <c r="K250">
        <v>0</v>
      </c>
      <c r="L250" s="74">
        <v>-18.977387</v>
      </c>
      <c r="M250" s="74">
        <v>-49.467793999999998</v>
      </c>
      <c r="N250" s="76">
        <v>0</v>
      </c>
      <c r="O250" t="s">
        <v>842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</row>
    <row r="251" spans="1:27" x14ac:dyDescent="0.25">
      <c r="A251" s="74">
        <v>2018</v>
      </c>
      <c r="B251" s="74">
        <v>1</v>
      </c>
      <c r="C251" t="s">
        <v>948</v>
      </c>
      <c r="D251" t="s">
        <v>900</v>
      </c>
      <c r="E251" t="s">
        <v>58</v>
      </c>
      <c r="F251" t="s">
        <v>73</v>
      </c>
      <c r="G251" t="s">
        <v>14</v>
      </c>
      <c r="H251" s="68">
        <v>0</v>
      </c>
      <c r="I251" s="74">
        <v>2018</v>
      </c>
      <c r="J251">
        <v>2018</v>
      </c>
      <c r="K251">
        <v>0</v>
      </c>
      <c r="L251" s="74">
        <v>-18.977387</v>
      </c>
      <c r="M251" s="74">
        <v>-49.467793999999998</v>
      </c>
      <c r="N251" s="76">
        <v>0</v>
      </c>
      <c r="O251" t="s">
        <v>842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</row>
    <row r="252" spans="1:27" x14ac:dyDescent="0.25">
      <c r="A252" s="74">
        <v>2018</v>
      </c>
      <c r="B252" s="74">
        <v>1</v>
      </c>
      <c r="C252" t="s">
        <v>949</v>
      </c>
      <c r="D252" t="s">
        <v>900</v>
      </c>
      <c r="E252" t="s">
        <v>58</v>
      </c>
      <c r="F252" t="s">
        <v>73</v>
      </c>
      <c r="G252" t="s">
        <v>14</v>
      </c>
      <c r="H252" s="68">
        <v>0</v>
      </c>
      <c r="I252" s="74">
        <v>2018</v>
      </c>
      <c r="J252">
        <v>2018</v>
      </c>
      <c r="K252">
        <v>0</v>
      </c>
      <c r="L252" s="74">
        <v>-18.977387</v>
      </c>
      <c r="M252" s="74">
        <v>-49.467793999999998</v>
      </c>
      <c r="N252" s="76">
        <v>0</v>
      </c>
      <c r="O252" t="s">
        <v>842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</row>
    <row r="253" spans="1:27" x14ac:dyDescent="0.25">
      <c r="A253" s="74">
        <v>2018</v>
      </c>
      <c r="B253" s="74">
        <v>1</v>
      </c>
      <c r="C253" t="s">
        <v>950</v>
      </c>
      <c r="D253" t="s">
        <v>900</v>
      </c>
      <c r="E253" t="s">
        <v>58</v>
      </c>
      <c r="F253" t="s">
        <v>73</v>
      </c>
      <c r="G253" t="s">
        <v>14</v>
      </c>
      <c r="H253" s="68">
        <v>0</v>
      </c>
      <c r="I253" s="74">
        <v>2018</v>
      </c>
      <c r="J253">
        <v>2018</v>
      </c>
      <c r="K253">
        <v>0</v>
      </c>
      <c r="L253" s="74">
        <v>-18.977387</v>
      </c>
      <c r="M253" s="74">
        <v>-49.467793999999998</v>
      </c>
      <c r="N253" s="76">
        <v>0</v>
      </c>
      <c r="O253" t="s">
        <v>842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</row>
    <row r="254" spans="1:27" x14ac:dyDescent="0.25">
      <c r="A254" s="74">
        <v>2018</v>
      </c>
      <c r="B254" s="74">
        <v>1</v>
      </c>
      <c r="C254" t="s">
        <v>951</v>
      </c>
      <c r="D254" t="s">
        <v>900</v>
      </c>
      <c r="E254" t="s">
        <v>58</v>
      </c>
      <c r="F254" t="s">
        <v>73</v>
      </c>
      <c r="G254" t="s">
        <v>14</v>
      </c>
      <c r="H254" s="68">
        <v>0</v>
      </c>
      <c r="I254" s="74">
        <v>2018</v>
      </c>
      <c r="J254">
        <v>2018</v>
      </c>
      <c r="K254">
        <v>0</v>
      </c>
      <c r="L254" s="74">
        <v>-18.977387</v>
      </c>
      <c r="M254" s="74">
        <v>-49.467793999999998</v>
      </c>
      <c r="N254" s="76">
        <v>0</v>
      </c>
      <c r="O254" t="s">
        <v>842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</row>
    <row r="255" spans="1:27" x14ac:dyDescent="0.25">
      <c r="A255" s="74">
        <v>2018</v>
      </c>
      <c r="B255" s="74">
        <v>1</v>
      </c>
      <c r="C255" t="s">
        <v>952</v>
      </c>
      <c r="D255" t="s">
        <v>900</v>
      </c>
      <c r="E255" t="s">
        <v>58</v>
      </c>
      <c r="F255" t="s">
        <v>73</v>
      </c>
      <c r="G255" t="s">
        <v>14</v>
      </c>
      <c r="H255" s="68">
        <v>0</v>
      </c>
      <c r="I255" s="74">
        <v>2018</v>
      </c>
      <c r="J255">
        <v>2018</v>
      </c>
      <c r="K255">
        <v>0</v>
      </c>
      <c r="L255" s="74">
        <v>-18.977387</v>
      </c>
      <c r="M255" s="74">
        <v>-49.467793999999998</v>
      </c>
      <c r="N255" s="76">
        <v>0</v>
      </c>
      <c r="O255" t="s">
        <v>842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</row>
    <row r="256" spans="1:27" x14ac:dyDescent="0.25">
      <c r="A256" s="74">
        <v>2018</v>
      </c>
      <c r="B256" s="74">
        <v>1</v>
      </c>
      <c r="C256" t="s">
        <v>953</v>
      </c>
      <c r="D256" t="s">
        <v>900</v>
      </c>
      <c r="E256" t="s">
        <v>58</v>
      </c>
      <c r="F256" t="s">
        <v>73</v>
      </c>
      <c r="G256" t="s">
        <v>14</v>
      </c>
      <c r="H256" s="68">
        <v>0</v>
      </c>
      <c r="I256" s="74">
        <v>2018</v>
      </c>
      <c r="J256">
        <v>2018</v>
      </c>
      <c r="K256">
        <v>0</v>
      </c>
      <c r="L256" s="74">
        <v>-18.977387</v>
      </c>
      <c r="M256" s="74">
        <v>-49.467793999999998</v>
      </c>
      <c r="N256" s="76">
        <v>0</v>
      </c>
      <c r="O256" t="s">
        <v>842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</row>
    <row r="257" spans="1:27" x14ac:dyDescent="0.25">
      <c r="A257" s="74">
        <v>2018</v>
      </c>
      <c r="B257" s="74">
        <v>1</v>
      </c>
      <c r="C257" t="s">
        <v>954</v>
      </c>
      <c r="D257" t="s">
        <v>900</v>
      </c>
      <c r="E257" t="s">
        <v>58</v>
      </c>
      <c r="F257" t="s">
        <v>73</v>
      </c>
      <c r="G257" t="s">
        <v>14</v>
      </c>
      <c r="H257" s="68">
        <v>0</v>
      </c>
      <c r="I257" s="74">
        <v>2018</v>
      </c>
      <c r="J257">
        <v>2018</v>
      </c>
      <c r="K257">
        <v>0</v>
      </c>
      <c r="L257" s="74">
        <v>-18.977387</v>
      </c>
      <c r="M257" s="74">
        <v>-49.467793999999998</v>
      </c>
      <c r="N257" s="76">
        <v>0</v>
      </c>
      <c r="O257" t="s">
        <v>842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</row>
    <row r="258" spans="1:27" x14ac:dyDescent="0.25">
      <c r="A258" s="74">
        <v>2018</v>
      </c>
      <c r="B258" s="74">
        <v>1</v>
      </c>
      <c r="C258" t="s">
        <v>955</v>
      </c>
      <c r="D258" t="s">
        <v>900</v>
      </c>
      <c r="E258" t="s">
        <v>58</v>
      </c>
      <c r="F258" t="s">
        <v>73</v>
      </c>
      <c r="G258" t="s">
        <v>14</v>
      </c>
      <c r="H258" s="68">
        <v>0</v>
      </c>
      <c r="I258" s="74">
        <v>2018</v>
      </c>
      <c r="J258">
        <v>2018</v>
      </c>
      <c r="K258">
        <v>0</v>
      </c>
      <c r="L258" s="74">
        <v>-18.977387</v>
      </c>
      <c r="M258" s="74">
        <v>-49.467793999999998</v>
      </c>
      <c r="N258" s="76">
        <v>0</v>
      </c>
      <c r="O258" t="s">
        <v>842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</row>
    <row r="259" spans="1:27" x14ac:dyDescent="0.25">
      <c r="A259" s="74">
        <v>2018</v>
      </c>
      <c r="B259" s="74">
        <v>1</v>
      </c>
      <c r="C259" t="s">
        <v>956</v>
      </c>
      <c r="D259" t="s">
        <v>900</v>
      </c>
      <c r="E259" t="s">
        <v>58</v>
      </c>
      <c r="F259" t="s">
        <v>73</v>
      </c>
      <c r="G259" t="s">
        <v>14</v>
      </c>
      <c r="H259" s="68">
        <v>0</v>
      </c>
      <c r="I259" s="74">
        <v>2018</v>
      </c>
      <c r="J259">
        <v>2018</v>
      </c>
      <c r="K259">
        <v>0</v>
      </c>
      <c r="L259" s="74">
        <v>-18.977387</v>
      </c>
      <c r="M259" s="74">
        <v>-49.467793999999998</v>
      </c>
      <c r="N259" s="76">
        <v>0</v>
      </c>
      <c r="O259" t="s">
        <v>842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</row>
    <row r="260" spans="1:27" x14ac:dyDescent="0.25">
      <c r="A260" s="74">
        <v>2018</v>
      </c>
      <c r="B260" s="74">
        <v>1</v>
      </c>
      <c r="C260" t="s">
        <v>956</v>
      </c>
      <c r="D260" t="s">
        <v>900</v>
      </c>
      <c r="E260" t="s">
        <v>58</v>
      </c>
      <c r="F260" t="s">
        <v>73</v>
      </c>
      <c r="G260" t="s">
        <v>14</v>
      </c>
      <c r="H260" s="68">
        <v>0</v>
      </c>
      <c r="I260" s="74">
        <v>2018</v>
      </c>
      <c r="J260">
        <v>2018</v>
      </c>
      <c r="K260">
        <v>0</v>
      </c>
      <c r="L260" s="74">
        <v>-18.977387</v>
      </c>
      <c r="M260" s="74">
        <v>-49.467793999999998</v>
      </c>
      <c r="N260" s="76">
        <v>0</v>
      </c>
      <c r="O260" t="s">
        <v>842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</row>
    <row r="261" spans="1:27" x14ac:dyDescent="0.25">
      <c r="A261" s="74">
        <v>2018</v>
      </c>
      <c r="B261" s="74">
        <v>1</v>
      </c>
      <c r="C261" t="s">
        <v>957</v>
      </c>
      <c r="D261" t="s">
        <v>900</v>
      </c>
      <c r="E261" t="s">
        <v>58</v>
      </c>
      <c r="F261" t="s">
        <v>63</v>
      </c>
      <c r="G261" t="s">
        <v>14</v>
      </c>
      <c r="H261" s="68">
        <v>0</v>
      </c>
      <c r="I261" s="74">
        <v>2018</v>
      </c>
      <c r="J261">
        <v>2018</v>
      </c>
      <c r="K261">
        <v>0</v>
      </c>
      <c r="L261" s="74">
        <v>-18.729498</v>
      </c>
      <c r="M261" s="74">
        <v>-47.49577</v>
      </c>
      <c r="N261" s="76">
        <v>0</v>
      </c>
      <c r="O261" t="s">
        <v>842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</row>
    <row r="262" spans="1:27" x14ac:dyDescent="0.25">
      <c r="A262" s="74">
        <v>2018</v>
      </c>
      <c r="B262" s="74">
        <v>1</v>
      </c>
      <c r="C262" t="s">
        <v>958</v>
      </c>
      <c r="D262" t="s">
        <v>900</v>
      </c>
      <c r="E262" t="s">
        <v>58</v>
      </c>
      <c r="F262" t="s">
        <v>63</v>
      </c>
      <c r="G262" t="s">
        <v>14</v>
      </c>
      <c r="H262" s="68">
        <v>0</v>
      </c>
      <c r="I262" s="74">
        <v>2018</v>
      </c>
      <c r="J262">
        <v>2018</v>
      </c>
      <c r="K262">
        <v>0</v>
      </c>
      <c r="L262" s="74">
        <v>-18.729498</v>
      </c>
      <c r="M262" s="74">
        <v>-47.49577</v>
      </c>
      <c r="N262" s="76">
        <v>0</v>
      </c>
      <c r="O262" t="s">
        <v>842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</row>
    <row r="263" spans="1:27" x14ac:dyDescent="0.25">
      <c r="A263" s="74">
        <v>2018</v>
      </c>
      <c r="B263" s="74">
        <v>1</v>
      </c>
      <c r="C263" t="s">
        <v>959</v>
      </c>
      <c r="D263" t="s">
        <v>900</v>
      </c>
      <c r="E263" t="s">
        <v>58</v>
      </c>
      <c r="F263" t="s">
        <v>63</v>
      </c>
      <c r="G263" t="s">
        <v>14</v>
      </c>
      <c r="H263" s="68">
        <v>0</v>
      </c>
      <c r="I263" s="74">
        <v>2018</v>
      </c>
      <c r="J263">
        <v>2018</v>
      </c>
      <c r="K263">
        <v>0</v>
      </c>
      <c r="L263" s="74">
        <v>-18.729498</v>
      </c>
      <c r="M263" s="74">
        <v>-47.49577</v>
      </c>
      <c r="N263" s="76">
        <v>0</v>
      </c>
      <c r="O263" t="s">
        <v>842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</row>
    <row r="264" spans="1:27" x14ac:dyDescent="0.25">
      <c r="A264" s="74">
        <v>2018</v>
      </c>
      <c r="B264" s="74">
        <v>1</v>
      </c>
      <c r="C264" t="s">
        <v>960</v>
      </c>
      <c r="D264" t="s">
        <v>900</v>
      </c>
      <c r="E264" t="s">
        <v>58</v>
      </c>
      <c r="F264" t="s">
        <v>63</v>
      </c>
      <c r="G264" t="s">
        <v>14</v>
      </c>
      <c r="H264" s="68">
        <v>0</v>
      </c>
      <c r="I264" s="74">
        <v>2018</v>
      </c>
      <c r="J264">
        <v>2018</v>
      </c>
      <c r="K264">
        <v>0</v>
      </c>
      <c r="L264" s="74">
        <v>-18.729498</v>
      </c>
      <c r="M264" s="74">
        <v>-47.49577</v>
      </c>
      <c r="N264" s="76">
        <v>0</v>
      </c>
      <c r="O264" t="s">
        <v>842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</row>
    <row r="265" spans="1:27" x14ac:dyDescent="0.25">
      <c r="A265" s="74">
        <v>2018</v>
      </c>
      <c r="B265" s="74">
        <v>1</v>
      </c>
      <c r="C265" t="s">
        <v>961</v>
      </c>
      <c r="D265" t="s">
        <v>900</v>
      </c>
      <c r="E265" t="s">
        <v>58</v>
      </c>
      <c r="F265" t="s">
        <v>63</v>
      </c>
      <c r="G265" t="s">
        <v>14</v>
      </c>
      <c r="H265" s="68">
        <v>0</v>
      </c>
      <c r="I265" s="74">
        <v>2018</v>
      </c>
      <c r="J265">
        <v>2018</v>
      </c>
      <c r="K265">
        <v>0</v>
      </c>
      <c r="L265" s="74">
        <v>-18.729498</v>
      </c>
      <c r="M265" s="74">
        <v>-47.49577</v>
      </c>
      <c r="N265" s="76">
        <v>0</v>
      </c>
      <c r="O265" t="s">
        <v>842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</row>
    <row r="266" spans="1:27" x14ac:dyDescent="0.25">
      <c r="A266" s="74">
        <v>2018</v>
      </c>
      <c r="B266" s="74">
        <v>1</v>
      </c>
      <c r="C266" t="s">
        <v>962</v>
      </c>
      <c r="D266" t="s">
        <v>900</v>
      </c>
      <c r="E266" t="s">
        <v>58</v>
      </c>
      <c r="F266" t="s">
        <v>63</v>
      </c>
      <c r="G266" t="s">
        <v>14</v>
      </c>
      <c r="H266" s="68">
        <v>0</v>
      </c>
      <c r="I266" s="74">
        <v>2018</v>
      </c>
      <c r="J266">
        <v>2018</v>
      </c>
      <c r="K266">
        <v>0</v>
      </c>
      <c r="L266" s="74">
        <v>-18.729498</v>
      </c>
      <c r="M266" s="74">
        <v>-47.49577</v>
      </c>
      <c r="N266" s="76">
        <v>0</v>
      </c>
      <c r="O266" t="s">
        <v>842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</row>
    <row r="267" spans="1:27" x14ac:dyDescent="0.25">
      <c r="A267" s="74">
        <v>2018</v>
      </c>
      <c r="B267" s="74">
        <v>1</v>
      </c>
      <c r="C267" t="s">
        <v>963</v>
      </c>
      <c r="D267" t="s">
        <v>900</v>
      </c>
      <c r="E267" t="s">
        <v>58</v>
      </c>
      <c r="F267" t="s">
        <v>63</v>
      </c>
      <c r="G267" t="s">
        <v>14</v>
      </c>
      <c r="H267" s="68">
        <v>0</v>
      </c>
      <c r="I267" s="74">
        <v>2018</v>
      </c>
      <c r="J267">
        <v>2018</v>
      </c>
      <c r="K267">
        <v>0</v>
      </c>
      <c r="L267" s="74">
        <v>-18.729498</v>
      </c>
      <c r="M267" s="74">
        <v>-47.49577</v>
      </c>
      <c r="N267" s="76">
        <v>0</v>
      </c>
      <c r="O267" t="s">
        <v>842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</row>
    <row r="268" spans="1:27" x14ac:dyDescent="0.25">
      <c r="A268" s="74">
        <v>2018</v>
      </c>
      <c r="B268" s="74">
        <v>1</v>
      </c>
      <c r="C268" t="s">
        <v>964</v>
      </c>
      <c r="D268" t="s">
        <v>900</v>
      </c>
      <c r="E268" t="s">
        <v>58</v>
      </c>
      <c r="F268" t="s">
        <v>63</v>
      </c>
      <c r="G268" t="s">
        <v>14</v>
      </c>
      <c r="H268" s="68">
        <v>0</v>
      </c>
      <c r="I268" s="74">
        <v>2018</v>
      </c>
      <c r="J268">
        <v>2018</v>
      </c>
      <c r="K268">
        <v>0</v>
      </c>
      <c r="L268" s="74">
        <v>-18.729498</v>
      </c>
      <c r="M268" s="74">
        <v>-47.49577</v>
      </c>
      <c r="N268" s="76">
        <v>0</v>
      </c>
      <c r="O268" t="s">
        <v>842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</row>
    <row r="269" spans="1:27" x14ac:dyDescent="0.25">
      <c r="A269" s="74">
        <v>2018</v>
      </c>
      <c r="B269" s="74">
        <v>1</v>
      </c>
      <c r="C269" t="s">
        <v>965</v>
      </c>
      <c r="D269" t="s">
        <v>900</v>
      </c>
      <c r="E269" t="s">
        <v>58</v>
      </c>
      <c r="F269" t="s">
        <v>63</v>
      </c>
      <c r="G269" t="s">
        <v>14</v>
      </c>
      <c r="H269" s="68">
        <v>0</v>
      </c>
      <c r="I269" s="74">
        <v>2018</v>
      </c>
      <c r="J269">
        <v>2018</v>
      </c>
      <c r="K269">
        <v>0</v>
      </c>
      <c r="L269" s="74">
        <v>-18.729498</v>
      </c>
      <c r="M269" s="74">
        <v>-47.49577</v>
      </c>
      <c r="N269" s="76">
        <v>0</v>
      </c>
      <c r="O269" t="s">
        <v>842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</row>
    <row r="270" spans="1:27" x14ac:dyDescent="0.25">
      <c r="A270" s="74">
        <v>2018</v>
      </c>
      <c r="B270" s="74">
        <v>1</v>
      </c>
      <c r="C270" t="s">
        <v>966</v>
      </c>
      <c r="D270" t="s">
        <v>900</v>
      </c>
      <c r="E270" t="s">
        <v>58</v>
      </c>
      <c r="F270" t="s">
        <v>63</v>
      </c>
      <c r="G270" t="s">
        <v>14</v>
      </c>
      <c r="H270" s="68">
        <v>0</v>
      </c>
      <c r="I270" s="74">
        <v>2018</v>
      </c>
      <c r="J270">
        <v>2018</v>
      </c>
      <c r="K270">
        <v>0</v>
      </c>
      <c r="L270" s="74">
        <v>-18.729498</v>
      </c>
      <c r="M270" s="74">
        <v>-47.49577</v>
      </c>
      <c r="N270" s="76">
        <v>0</v>
      </c>
      <c r="O270" t="s">
        <v>842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</row>
    <row r="271" spans="1:27" x14ac:dyDescent="0.25">
      <c r="A271" s="74">
        <v>2018</v>
      </c>
      <c r="B271" s="74">
        <v>1</v>
      </c>
      <c r="C271" t="s">
        <v>967</v>
      </c>
      <c r="D271" t="s">
        <v>900</v>
      </c>
      <c r="E271" t="s">
        <v>58</v>
      </c>
      <c r="F271" t="s">
        <v>63</v>
      </c>
      <c r="G271" t="s">
        <v>14</v>
      </c>
      <c r="H271" s="68">
        <v>0</v>
      </c>
      <c r="I271" s="74">
        <v>2018</v>
      </c>
      <c r="J271">
        <v>2018</v>
      </c>
      <c r="K271">
        <v>0</v>
      </c>
      <c r="L271" s="74">
        <v>-18.729498</v>
      </c>
      <c r="M271" s="74">
        <v>-47.49577</v>
      </c>
      <c r="N271" s="76">
        <v>0</v>
      </c>
      <c r="O271" t="s">
        <v>842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</row>
    <row r="272" spans="1:27" x14ac:dyDescent="0.25">
      <c r="A272" s="74">
        <v>2018</v>
      </c>
      <c r="B272" s="74">
        <v>1</v>
      </c>
      <c r="C272" t="s">
        <v>968</v>
      </c>
      <c r="D272" t="s">
        <v>900</v>
      </c>
      <c r="E272" t="s">
        <v>58</v>
      </c>
      <c r="F272" t="s">
        <v>59</v>
      </c>
      <c r="G272" t="s">
        <v>14</v>
      </c>
      <c r="H272" s="68">
        <v>0</v>
      </c>
      <c r="I272" s="74">
        <v>2018</v>
      </c>
      <c r="J272">
        <v>2018</v>
      </c>
      <c r="K272">
        <v>0</v>
      </c>
      <c r="L272" s="74">
        <v>-18.591604</v>
      </c>
      <c r="M272" s="74">
        <v>-46.496006000000001</v>
      </c>
      <c r="N272" s="76">
        <v>0</v>
      </c>
      <c r="O272" t="s">
        <v>842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</row>
    <row r="273" spans="1:27" x14ac:dyDescent="0.25">
      <c r="A273" s="74">
        <v>2018</v>
      </c>
      <c r="B273" s="74">
        <v>1</v>
      </c>
      <c r="C273" t="s">
        <v>969</v>
      </c>
      <c r="D273" t="s">
        <v>900</v>
      </c>
      <c r="E273" t="s">
        <v>58</v>
      </c>
      <c r="F273" t="s">
        <v>59</v>
      </c>
      <c r="G273" t="s">
        <v>14</v>
      </c>
      <c r="H273" s="68">
        <v>0</v>
      </c>
      <c r="I273" s="74">
        <v>2018</v>
      </c>
      <c r="J273">
        <v>2018</v>
      </c>
      <c r="K273">
        <v>0</v>
      </c>
      <c r="L273" s="74">
        <v>-18.591604</v>
      </c>
      <c r="M273" s="74">
        <v>-46.496006000000001</v>
      </c>
      <c r="N273" s="76">
        <v>0</v>
      </c>
      <c r="O273" t="s">
        <v>842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</row>
    <row r="274" spans="1:27" x14ac:dyDescent="0.25">
      <c r="A274" s="74">
        <v>2018</v>
      </c>
      <c r="B274" s="74">
        <v>1</v>
      </c>
      <c r="C274" t="s">
        <v>970</v>
      </c>
      <c r="D274" t="s">
        <v>900</v>
      </c>
      <c r="E274" t="s">
        <v>58</v>
      </c>
      <c r="F274" t="s">
        <v>59</v>
      </c>
      <c r="G274" t="s">
        <v>14</v>
      </c>
      <c r="H274" s="68">
        <v>0</v>
      </c>
      <c r="I274" s="74">
        <v>2018</v>
      </c>
      <c r="J274">
        <v>2018</v>
      </c>
      <c r="K274">
        <v>0</v>
      </c>
      <c r="L274" s="74">
        <v>-18.591604</v>
      </c>
      <c r="M274" s="74">
        <v>-46.496006000000001</v>
      </c>
      <c r="N274" s="76">
        <v>0</v>
      </c>
      <c r="O274" t="s">
        <v>842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</row>
    <row r="275" spans="1:27" x14ac:dyDescent="0.25">
      <c r="A275" s="74">
        <v>2018</v>
      </c>
      <c r="B275" s="74">
        <v>1</v>
      </c>
      <c r="C275" t="s">
        <v>971</v>
      </c>
      <c r="D275" t="s">
        <v>900</v>
      </c>
      <c r="E275" t="s">
        <v>58</v>
      </c>
      <c r="F275" t="s">
        <v>59</v>
      </c>
      <c r="G275" t="s">
        <v>14</v>
      </c>
      <c r="H275" s="68">
        <v>0</v>
      </c>
      <c r="I275" s="74">
        <v>2018</v>
      </c>
      <c r="J275">
        <v>2018</v>
      </c>
      <c r="K275">
        <v>0</v>
      </c>
      <c r="L275" s="74">
        <v>-18.591604</v>
      </c>
      <c r="M275" s="74">
        <v>-46.496006000000001</v>
      </c>
      <c r="N275" s="76">
        <v>0</v>
      </c>
      <c r="O275" t="s">
        <v>842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</row>
    <row r="276" spans="1:27" x14ac:dyDescent="0.25">
      <c r="A276" s="74">
        <v>2018</v>
      </c>
      <c r="B276" s="74">
        <v>1</v>
      </c>
      <c r="C276" t="s">
        <v>972</v>
      </c>
      <c r="D276" t="s">
        <v>900</v>
      </c>
      <c r="E276" t="s">
        <v>58</v>
      </c>
      <c r="F276" t="s">
        <v>59</v>
      </c>
      <c r="G276" t="s">
        <v>14</v>
      </c>
      <c r="H276" s="68">
        <v>0</v>
      </c>
      <c r="I276" s="74">
        <v>2018</v>
      </c>
      <c r="J276">
        <v>2018</v>
      </c>
      <c r="K276">
        <v>0</v>
      </c>
      <c r="L276" s="74">
        <v>-18.591604</v>
      </c>
      <c r="M276" s="74">
        <v>-46.496006000000001</v>
      </c>
      <c r="N276" s="76">
        <v>0</v>
      </c>
      <c r="O276" t="s">
        <v>842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</row>
    <row r="277" spans="1:27" x14ac:dyDescent="0.25">
      <c r="A277" s="74">
        <v>2018</v>
      </c>
      <c r="B277" s="74">
        <v>1</v>
      </c>
      <c r="C277" t="s">
        <v>973</v>
      </c>
      <c r="D277" t="s">
        <v>900</v>
      </c>
      <c r="E277" t="s">
        <v>58</v>
      </c>
      <c r="F277" t="s">
        <v>67</v>
      </c>
      <c r="G277" t="s">
        <v>14</v>
      </c>
      <c r="H277" s="68">
        <v>0</v>
      </c>
      <c r="I277" s="74">
        <v>2018</v>
      </c>
      <c r="J277">
        <v>2018</v>
      </c>
      <c r="K277">
        <v>0</v>
      </c>
      <c r="L277" s="75">
        <v>-18.928723999999999</v>
      </c>
      <c r="M277" s="75">
        <v>-48.274265999999997</v>
      </c>
      <c r="N277" s="76">
        <v>0</v>
      </c>
      <c r="O277" t="s">
        <v>842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</row>
    <row r="278" spans="1:27" x14ac:dyDescent="0.25">
      <c r="A278" s="74">
        <v>2018</v>
      </c>
      <c r="B278" s="74">
        <v>1</v>
      </c>
      <c r="C278" t="s">
        <v>974</v>
      </c>
      <c r="D278" t="s">
        <v>900</v>
      </c>
      <c r="E278" t="s">
        <v>58</v>
      </c>
      <c r="F278" t="s">
        <v>67</v>
      </c>
      <c r="G278" t="s">
        <v>14</v>
      </c>
      <c r="H278" s="68">
        <v>0</v>
      </c>
      <c r="I278" s="74">
        <v>2018</v>
      </c>
      <c r="J278">
        <v>2018</v>
      </c>
      <c r="K278">
        <v>0</v>
      </c>
      <c r="L278" s="75">
        <v>-18.928723999999999</v>
      </c>
      <c r="M278" s="75">
        <v>-48.274265999999997</v>
      </c>
      <c r="N278" s="76">
        <v>0</v>
      </c>
      <c r="O278" t="s">
        <v>842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</row>
    <row r="279" spans="1:27" x14ac:dyDescent="0.25">
      <c r="A279" s="74">
        <v>2018</v>
      </c>
      <c r="B279" s="74">
        <v>1</v>
      </c>
      <c r="C279" t="s">
        <v>975</v>
      </c>
      <c r="D279" t="s">
        <v>900</v>
      </c>
      <c r="E279" t="s">
        <v>58</v>
      </c>
      <c r="F279" t="s">
        <v>67</v>
      </c>
      <c r="G279" t="s">
        <v>14</v>
      </c>
      <c r="H279" s="68">
        <v>0</v>
      </c>
      <c r="I279" s="74">
        <v>2018</v>
      </c>
      <c r="J279">
        <v>2018</v>
      </c>
      <c r="K279">
        <v>0</v>
      </c>
      <c r="L279" s="75">
        <v>-18.928723999999999</v>
      </c>
      <c r="M279" s="75">
        <v>-48.274265999999997</v>
      </c>
      <c r="N279" s="76">
        <v>0</v>
      </c>
      <c r="O279" t="s">
        <v>842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</row>
    <row r="280" spans="1:27" x14ac:dyDescent="0.25">
      <c r="A280" s="74">
        <v>2018</v>
      </c>
      <c r="B280" s="74">
        <v>1</v>
      </c>
      <c r="C280" t="s">
        <v>976</v>
      </c>
      <c r="D280" t="s">
        <v>900</v>
      </c>
      <c r="E280" t="s">
        <v>58</v>
      </c>
      <c r="F280" t="s">
        <v>67</v>
      </c>
      <c r="G280" t="s">
        <v>14</v>
      </c>
      <c r="H280" s="68">
        <v>0</v>
      </c>
      <c r="I280" s="74">
        <v>2018</v>
      </c>
      <c r="J280">
        <v>2018</v>
      </c>
      <c r="K280">
        <v>0</v>
      </c>
      <c r="L280" s="75">
        <v>-18.928723999999999</v>
      </c>
      <c r="M280" s="75">
        <v>-48.274265999999997</v>
      </c>
      <c r="N280" s="76">
        <v>0</v>
      </c>
      <c r="O280" t="s">
        <v>842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</row>
    <row r="281" spans="1:27" x14ac:dyDescent="0.25">
      <c r="A281" s="74">
        <v>2018</v>
      </c>
      <c r="B281" s="74">
        <v>1</v>
      </c>
      <c r="C281" t="s">
        <v>977</v>
      </c>
      <c r="D281" t="s">
        <v>900</v>
      </c>
      <c r="E281" t="s">
        <v>58</v>
      </c>
      <c r="F281" t="s">
        <v>67</v>
      </c>
      <c r="G281" t="s">
        <v>14</v>
      </c>
      <c r="H281" s="68">
        <v>0</v>
      </c>
      <c r="I281" s="74">
        <v>2018</v>
      </c>
      <c r="J281">
        <v>2018</v>
      </c>
      <c r="K281">
        <v>0</v>
      </c>
      <c r="L281" s="75">
        <v>-18.928723999999999</v>
      </c>
      <c r="M281" s="75">
        <v>-48.274265999999997</v>
      </c>
      <c r="N281" s="76">
        <v>0</v>
      </c>
      <c r="O281" t="s">
        <v>842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</row>
    <row r="282" spans="1:27" x14ac:dyDescent="0.25">
      <c r="A282" s="74">
        <v>2018</v>
      </c>
      <c r="B282" s="74">
        <v>1</v>
      </c>
      <c r="C282" t="s">
        <v>978</v>
      </c>
      <c r="D282" t="s">
        <v>900</v>
      </c>
      <c r="E282" t="s">
        <v>58</v>
      </c>
      <c r="F282" t="s">
        <v>67</v>
      </c>
      <c r="G282" t="s">
        <v>14</v>
      </c>
      <c r="H282" s="68">
        <v>0</v>
      </c>
      <c r="I282" s="74">
        <v>2018</v>
      </c>
      <c r="J282">
        <v>2018</v>
      </c>
      <c r="K282">
        <v>0</v>
      </c>
      <c r="L282" s="75">
        <v>-18.928723999999999</v>
      </c>
      <c r="M282" s="75">
        <v>-48.274265999999997</v>
      </c>
      <c r="N282" s="76">
        <v>0</v>
      </c>
      <c r="O282" t="s">
        <v>842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</row>
    <row r="283" spans="1:27" x14ac:dyDescent="0.25">
      <c r="A283" s="74">
        <v>2018</v>
      </c>
      <c r="B283" s="74">
        <v>1</v>
      </c>
      <c r="C283" t="s">
        <v>979</v>
      </c>
      <c r="D283" t="s">
        <v>900</v>
      </c>
      <c r="E283" t="s">
        <v>58</v>
      </c>
      <c r="F283" t="s">
        <v>67</v>
      </c>
      <c r="G283" t="s">
        <v>14</v>
      </c>
      <c r="H283" s="68">
        <v>0</v>
      </c>
      <c r="I283" s="74">
        <v>2018</v>
      </c>
      <c r="J283">
        <v>2018</v>
      </c>
      <c r="K283">
        <v>0</v>
      </c>
      <c r="L283" s="75">
        <v>-18.928723999999999</v>
      </c>
      <c r="M283" s="75">
        <v>-48.274265999999997</v>
      </c>
      <c r="N283" s="76">
        <v>0</v>
      </c>
      <c r="O283" t="s">
        <v>842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</row>
    <row r="284" spans="1:27" x14ac:dyDescent="0.25">
      <c r="A284" s="74">
        <v>2018</v>
      </c>
      <c r="B284" s="74">
        <v>1</v>
      </c>
      <c r="C284" t="s">
        <v>980</v>
      </c>
      <c r="D284" t="s">
        <v>900</v>
      </c>
      <c r="E284" t="s">
        <v>58</v>
      </c>
      <c r="F284" t="s">
        <v>67</v>
      </c>
      <c r="G284" t="s">
        <v>14</v>
      </c>
      <c r="H284" s="68">
        <v>0</v>
      </c>
      <c r="I284" s="74">
        <v>2018</v>
      </c>
      <c r="J284">
        <v>2018</v>
      </c>
      <c r="K284">
        <v>0</v>
      </c>
      <c r="L284" s="75">
        <v>-18.928723999999999</v>
      </c>
      <c r="M284" s="75">
        <v>-48.274265999999997</v>
      </c>
      <c r="N284" s="76">
        <v>0</v>
      </c>
      <c r="O284" t="s">
        <v>842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</row>
    <row r="285" spans="1:27" x14ac:dyDescent="0.25">
      <c r="A285" s="74">
        <v>2018</v>
      </c>
      <c r="B285" s="74">
        <v>1</v>
      </c>
      <c r="C285" t="s">
        <v>981</v>
      </c>
      <c r="D285" t="s">
        <v>900</v>
      </c>
      <c r="E285" t="s">
        <v>58</v>
      </c>
      <c r="F285" t="s">
        <v>67</v>
      </c>
      <c r="G285" t="s">
        <v>14</v>
      </c>
      <c r="H285" s="68">
        <v>0</v>
      </c>
      <c r="I285" s="74">
        <v>2018</v>
      </c>
      <c r="J285">
        <v>2018</v>
      </c>
      <c r="K285">
        <v>0</v>
      </c>
      <c r="L285" s="75">
        <v>-18.928723999999999</v>
      </c>
      <c r="M285" s="75">
        <v>-48.274265999999997</v>
      </c>
      <c r="N285" s="76">
        <v>0</v>
      </c>
      <c r="O285" t="s">
        <v>842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</row>
    <row r="286" spans="1:27" x14ac:dyDescent="0.25">
      <c r="A286" s="74">
        <v>2018</v>
      </c>
      <c r="B286" s="74">
        <v>1</v>
      </c>
      <c r="C286" t="s">
        <v>982</v>
      </c>
      <c r="D286" t="s">
        <v>900</v>
      </c>
      <c r="E286" t="s">
        <v>58</v>
      </c>
      <c r="F286" t="s">
        <v>67</v>
      </c>
      <c r="G286" t="s">
        <v>14</v>
      </c>
      <c r="H286" s="68">
        <v>0</v>
      </c>
      <c r="I286" s="74">
        <v>2018</v>
      </c>
      <c r="J286">
        <v>2018</v>
      </c>
      <c r="K286">
        <v>0</v>
      </c>
      <c r="L286" s="75">
        <v>-18.928723999999999</v>
      </c>
      <c r="M286" s="75">
        <v>-48.274265999999997</v>
      </c>
      <c r="N286" s="76">
        <v>0</v>
      </c>
      <c r="O286" t="s">
        <v>842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</row>
    <row r="287" spans="1:27" x14ac:dyDescent="0.25">
      <c r="A287" s="74">
        <v>2018</v>
      </c>
      <c r="B287" s="74">
        <v>1</v>
      </c>
      <c r="C287" t="s">
        <v>983</v>
      </c>
      <c r="D287" t="s">
        <v>900</v>
      </c>
      <c r="E287" t="s">
        <v>58</v>
      </c>
      <c r="F287" t="s">
        <v>67</v>
      </c>
      <c r="G287" t="s">
        <v>14</v>
      </c>
      <c r="H287" s="68">
        <v>0</v>
      </c>
      <c r="I287" s="74">
        <v>2018</v>
      </c>
      <c r="J287">
        <v>2018</v>
      </c>
      <c r="K287">
        <v>0</v>
      </c>
      <c r="L287" s="75">
        <v>-18.928723999999999</v>
      </c>
      <c r="M287" s="75">
        <v>-48.274265999999997</v>
      </c>
      <c r="N287" s="76">
        <v>0</v>
      </c>
      <c r="O287" t="s">
        <v>842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</row>
    <row r="288" spans="1:27" x14ac:dyDescent="0.25">
      <c r="A288" s="74">
        <v>2018</v>
      </c>
      <c r="B288" s="74">
        <v>1</v>
      </c>
      <c r="C288" t="s">
        <v>984</v>
      </c>
      <c r="D288" t="s">
        <v>900</v>
      </c>
      <c r="E288" t="s">
        <v>58</v>
      </c>
      <c r="F288" t="s">
        <v>67</v>
      </c>
      <c r="G288" t="s">
        <v>14</v>
      </c>
      <c r="H288" s="68">
        <v>0</v>
      </c>
      <c r="I288" s="74">
        <v>2018</v>
      </c>
      <c r="J288">
        <v>2018</v>
      </c>
      <c r="K288">
        <v>0</v>
      </c>
      <c r="L288" s="75">
        <v>-18.928723999999999</v>
      </c>
      <c r="M288" s="75">
        <v>-48.274265999999997</v>
      </c>
      <c r="N288" s="76">
        <v>0</v>
      </c>
      <c r="O288" t="s">
        <v>842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</row>
    <row r="289" spans="1:27" x14ac:dyDescent="0.25">
      <c r="A289" s="74">
        <v>2018</v>
      </c>
      <c r="B289" s="74">
        <v>1</v>
      </c>
      <c r="C289" t="s">
        <v>985</v>
      </c>
      <c r="D289" t="s">
        <v>900</v>
      </c>
      <c r="E289" t="s">
        <v>58</v>
      </c>
      <c r="F289" t="s">
        <v>63</v>
      </c>
      <c r="G289" t="s">
        <v>14</v>
      </c>
      <c r="H289" s="68">
        <v>0</v>
      </c>
      <c r="I289" s="74">
        <v>2018</v>
      </c>
      <c r="J289">
        <v>2018</v>
      </c>
      <c r="K289">
        <v>0</v>
      </c>
      <c r="L289" s="74">
        <v>-18.729498</v>
      </c>
      <c r="M289" s="74">
        <v>-47.49577</v>
      </c>
      <c r="N289" s="76">
        <v>0</v>
      </c>
      <c r="O289" t="s">
        <v>842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</row>
    <row r="290" spans="1:27" x14ac:dyDescent="0.25">
      <c r="A290" s="74">
        <v>2018</v>
      </c>
      <c r="B290" s="74">
        <v>1</v>
      </c>
      <c r="C290" t="s">
        <v>986</v>
      </c>
      <c r="D290" t="s">
        <v>900</v>
      </c>
      <c r="E290" t="s">
        <v>58</v>
      </c>
      <c r="F290" t="s">
        <v>63</v>
      </c>
      <c r="G290" t="s">
        <v>14</v>
      </c>
      <c r="H290" s="68">
        <v>0</v>
      </c>
      <c r="I290" s="74">
        <v>2018</v>
      </c>
      <c r="J290">
        <v>2018</v>
      </c>
      <c r="K290">
        <v>0</v>
      </c>
      <c r="L290" s="74">
        <v>-18.729498</v>
      </c>
      <c r="M290" s="74">
        <v>-47.49577</v>
      </c>
      <c r="N290" s="76">
        <v>0</v>
      </c>
      <c r="O290" t="s">
        <v>842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</row>
    <row r="291" spans="1:27" x14ac:dyDescent="0.25">
      <c r="A291" s="74">
        <v>2018</v>
      </c>
      <c r="B291" s="74">
        <v>1</v>
      </c>
      <c r="C291" t="s">
        <v>987</v>
      </c>
      <c r="D291" t="s">
        <v>900</v>
      </c>
      <c r="E291" t="s">
        <v>58</v>
      </c>
      <c r="F291" t="s">
        <v>63</v>
      </c>
      <c r="G291" t="s">
        <v>14</v>
      </c>
      <c r="H291" s="68">
        <v>0</v>
      </c>
      <c r="I291" s="74">
        <v>2018</v>
      </c>
      <c r="J291">
        <v>2018</v>
      </c>
      <c r="K291">
        <v>0</v>
      </c>
      <c r="L291" s="74">
        <v>-18.729498</v>
      </c>
      <c r="M291" s="74">
        <v>-47.49577</v>
      </c>
      <c r="N291" s="76">
        <v>0</v>
      </c>
      <c r="O291" t="s">
        <v>842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</row>
    <row r="292" spans="1:27" x14ac:dyDescent="0.25">
      <c r="A292" s="74">
        <v>2018</v>
      </c>
      <c r="B292" s="74">
        <v>1</v>
      </c>
      <c r="C292" t="s">
        <v>988</v>
      </c>
      <c r="D292" t="s">
        <v>900</v>
      </c>
      <c r="E292" t="s">
        <v>58</v>
      </c>
      <c r="F292" t="s">
        <v>59</v>
      </c>
      <c r="G292" t="s">
        <v>14</v>
      </c>
      <c r="H292" s="68">
        <v>0</v>
      </c>
      <c r="I292" s="74">
        <v>2018</v>
      </c>
      <c r="J292">
        <v>2018</v>
      </c>
      <c r="K292">
        <v>0</v>
      </c>
      <c r="L292" s="74">
        <v>-18.591604</v>
      </c>
      <c r="M292" s="74">
        <v>-46.496006000000001</v>
      </c>
      <c r="N292" s="76">
        <v>0</v>
      </c>
      <c r="O292" t="s">
        <v>842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</row>
    <row r="293" spans="1:27" x14ac:dyDescent="0.25">
      <c r="A293" s="74">
        <v>2018</v>
      </c>
      <c r="B293" s="74">
        <v>1</v>
      </c>
      <c r="C293" t="s">
        <v>989</v>
      </c>
      <c r="D293" t="s">
        <v>900</v>
      </c>
      <c r="E293" t="s">
        <v>58</v>
      </c>
      <c r="F293" t="s">
        <v>59</v>
      </c>
      <c r="G293" t="s">
        <v>14</v>
      </c>
      <c r="H293" s="68">
        <v>0</v>
      </c>
      <c r="I293" s="74">
        <v>2018</v>
      </c>
      <c r="J293">
        <v>2018</v>
      </c>
      <c r="K293">
        <v>0</v>
      </c>
      <c r="L293" s="74">
        <v>-18.591604</v>
      </c>
      <c r="M293" s="74">
        <v>-46.496006000000001</v>
      </c>
      <c r="N293" s="76">
        <v>0</v>
      </c>
      <c r="O293" t="s">
        <v>842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</row>
    <row r="294" spans="1:27" x14ac:dyDescent="0.25">
      <c r="A294" s="74">
        <v>2018</v>
      </c>
      <c r="B294" s="74">
        <v>1</v>
      </c>
      <c r="C294" t="s">
        <v>990</v>
      </c>
      <c r="D294" t="s">
        <v>900</v>
      </c>
      <c r="E294" t="s">
        <v>58</v>
      </c>
      <c r="F294" t="s">
        <v>59</v>
      </c>
      <c r="G294" t="s">
        <v>14</v>
      </c>
      <c r="H294" s="68">
        <v>0</v>
      </c>
      <c r="I294" s="74">
        <v>2018</v>
      </c>
      <c r="J294">
        <v>2018</v>
      </c>
      <c r="K294">
        <v>0</v>
      </c>
      <c r="L294" s="74">
        <v>-18.591604</v>
      </c>
      <c r="M294" s="74">
        <v>-46.496006000000001</v>
      </c>
      <c r="N294" s="76">
        <v>0</v>
      </c>
      <c r="O294" t="s">
        <v>842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</row>
    <row r="295" spans="1:27" x14ac:dyDescent="0.25">
      <c r="A295" s="74">
        <v>2018</v>
      </c>
      <c r="B295" s="74">
        <v>1</v>
      </c>
      <c r="C295" t="s">
        <v>991</v>
      </c>
      <c r="D295" t="s">
        <v>900</v>
      </c>
      <c r="E295" t="s">
        <v>58</v>
      </c>
      <c r="F295" t="s">
        <v>59</v>
      </c>
      <c r="G295" t="s">
        <v>14</v>
      </c>
      <c r="H295" s="68">
        <v>0</v>
      </c>
      <c r="I295" s="74">
        <v>2018</v>
      </c>
      <c r="J295">
        <v>2018</v>
      </c>
      <c r="K295">
        <v>0</v>
      </c>
      <c r="L295" s="74">
        <v>-18.591604</v>
      </c>
      <c r="M295" s="74">
        <v>-46.496006000000001</v>
      </c>
      <c r="N295" s="76">
        <v>0</v>
      </c>
      <c r="O295" t="s">
        <v>842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</row>
    <row r="296" spans="1:27" x14ac:dyDescent="0.25">
      <c r="A296" s="74">
        <v>2018</v>
      </c>
      <c r="B296" s="74">
        <v>1</v>
      </c>
      <c r="C296" t="s">
        <v>992</v>
      </c>
      <c r="D296" t="s">
        <v>900</v>
      </c>
      <c r="E296" t="s">
        <v>58</v>
      </c>
      <c r="F296" t="s">
        <v>67</v>
      </c>
      <c r="G296" t="s">
        <v>14</v>
      </c>
      <c r="H296" s="68">
        <v>0</v>
      </c>
      <c r="I296" s="74">
        <v>2018</v>
      </c>
      <c r="J296">
        <v>2018</v>
      </c>
      <c r="K296">
        <v>0</v>
      </c>
      <c r="L296" s="75">
        <v>-18.928723999999999</v>
      </c>
      <c r="M296" s="75">
        <v>-48.274265999999997</v>
      </c>
      <c r="N296" s="76">
        <v>0</v>
      </c>
      <c r="O296" t="s">
        <v>842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</row>
    <row r="297" spans="1:27" x14ac:dyDescent="0.25">
      <c r="A297" s="74">
        <v>2018</v>
      </c>
      <c r="B297" s="74">
        <v>1</v>
      </c>
      <c r="C297" t="s">
        <v>993</v>
      </c>
      <c r="D297" t="s">
        <v>900</v>
      </c>
      <c r="E297" t="s">
        <v>58</v>
      </c>
      <c r="F297" t="s">
        <v>73</v>
      </c>
      <c r="G297" t="s">
        <v>14</v>
      </c>
      <c r="H297" s="68">
        <v>0</v>
      </c>
      <c r="I297" s="74">
        <v>2018</v>
      </c>
      <c r="J297">
        <v>2018</v>
      </c>
      <c r="K297">
        <v>0</v>
      </c>
      <c r="L297" s="74">
        <v>-18.977387</v>
      </c>
      <c r="M297" s="74">
        <v>-49.467793999999998</v>
      </c>
      <c r="N297" s="76">
        <v>0</v>
      </c>
      <c r="O297" t="s">
        <v>842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</row>
    <row r="298" spans="1:27" x14ac:dyDescent="0.25">
      <c r="A298" s="74">
        <v>2018</v>
      </c>
      <c r="B298" s="74">
        <v>1</v>
      </c>
      <c r="C298" t="s">
        <v>994</v>
      </c>
      <c r="D298" t="s">
        <v>900</v>
      </c>
      <c r="E298" t="s">
        <v>58</v>
      </c>
      <c r="F298" t="s">
        <v>73</v>
      </c>
      <c r="G298" t="s">
        <v>14</v>
      </c>
      <c r="H298" s="68">
        <v>0</v>
      </c>
      <c r="I298" s="74">
        <v>2018</v>
      </c>
      <c r="J298">
        <v>2018</v>
      </c>
      <c r="K298">
        <v>0</v>
      </c>
      <c r="L298" s="74">
        <v>-18.977387</v>
      </c>
      <c r="M298" s="74">
        <v>-49.467793999999998</v>
      </c>
      <c r="N298" s="76">
        <v>0</v>
      </c>
      <c r="O298" t="s">
        <v>842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</row>
    <row r="299" spans="1:27" x14ac:dyDescent="0.25">
      <c r="A299" s="74">
        <v>2018</v>
      </c>
      <c r="B299" s="74">
        <v>1</v>
      </c>
      <c r="C299" t="s">
        <v>995</v>
      </c>
      <c r="D299" t="s">
        <v>900</v>
      </c>
      <c r="E299" t="s">
        <v>58</v>
      </c>
      <c r="F299" t="s">
        <v>73</v>
      </c>
      <c r="G299" t="s">
        <v>14</v>
      </c>
      <c r="H299" s="68">
        <v>0</v>
      </c>
      <c r="I299" s="74">
        <v>2018</v>
      </c>
      <c r="J299">
        <v>2018</v>
      </c>
      <c r="K299">
        <v>0</v>
      </c>
      <c r="L299" s="74">
        <v>-18.977387</v>
      </c>
      <c r="M299" s="74">
        <v>-49.467793999999998</v>
      </c>
      <c r="N299" s="76">
        <v>0</v>
      </c>
      <c r="O299" t="s">
        <v>842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</row>
    <row r="300" spans="1:27" x14ac:dyDescent="0.25">
      <c r="A300" s="74">
        <v>2018</v>
      </c>
      <c r="B300" s="74">
        <v>1</v>
      </c>
      <c r="C300" t="s">
        <v>996</v>
      </c>
      <c r="D300" t="s">
        <v>900</v>
      </c>
      <c r="E300" t="s">
        <v>58</v>
      </c>
      <c r="F300" t="s">
        <v>73</v>
      </c>
      <c r="G300" t="s">
        <v>14</v>
      </c>
      <c r="H300" s="68">
        <v>0</v>
      </c>
      <c r="I300" s="74">
        <v>2018</v>
      </c>
      <c r="J300">
        <v>2018</v>
      </c>
      <c r="K300">
        <v>0</v>
      </c>
      <c r="L300" s="74">
        <v>-18.977387</v>
      </c>
      <c r="M300" s="74">
        <v>-49.467793999999998</v>
      </c>
      <c r="N300" s="76">
        <v>0</v>
      </c>
      <c r="O300" t="s">
        <v>842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</row>
    <row r="301" spans="1:27" x14ac:dyDescent="0.25">
      <c r="A301" s="74">
        <v>2018</v>
      </c>
      <c r="B301" s="74">
        <v>1</v>
      </c>
      <c r="C301" t="s">
        <v>997</v>
      </c>
      <c r="D301" t="s">
        <v>900</v>
      </c>
      <c r="E301" t="s">
        <v>58</v>
      </c>
      <c r="F301" t="s">
        <v>73</v>
      </c>
      <c r="G301" t="s">
        <v>14</v>
      </c>
      <c r="H301" s="68">
        <v>0</v>
      </c>
      <c r="I301" s="74">
        <v>2018</v>
      </c>
      <c r="J301">
        <v>2018</v>
      </c>
      <c r="K301">
        <v>0</v>
      </c>
      <c r="L301" s="74">
        <v>-18.977387</v>
      </c>
      <c r="M301" s="74">
        <v>-49.467793999999998</v>
      </c>
      <c r="N301" s="76">
        <v>0</v>
      </c>
      <c r="O301" t="s">
        <v>842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</row>
    <row r="302" spans="1:27" x14ac:dyDescent="0.25">
      <c r="A302" s="74">
        <v>2018</v>
      </c>
      <c r="B302" s="74">
        <v>1</v>
      </c>
      <c r="C302" t="s">
        <v>998</v>
      </c>
      <c r="D302" t="s">
        <v>900</v>
      </c>
      <c r="E302" t="s">
        <v>58</v>
      </c>
      <c r="F302" t="s">
        <v>67</v>
      </c>
      <c r="G302" t="s">
        <v>14</v>
      </c>
      <c r="H302" s="68">
        <v>0</v>
      </c>
      <c r="I302" s="74">
        <v>2018</v>
      </c>
      <c r="J302">
        <v>2018</v>
      </c>
      <c r="K302">
        <v>0</v>
      </c>
      <c r="L302" s="75">
        <v>-18.928723999999999</v>
      </c>
      <c r="M302" s="75">
        <v>-48.274265999999997</v>
      </c>
      <c r="N302" s="76">
        <v>0</v>
      </c>
      <c r="O302" t="s">
        <v>842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</row>
    <row r="303" spans="1:27" x14ac:dyDescent="0.25">
      <c r="A303" s="74">
        <v>2018</v>
      </c>
      <c r="B303" s="74">
        <v>1</v>
      </c>
      <c r="C303" t="s">
        <v>998</v>
      </c>
      <c r="D303" t="s">
        <v>900</v>
      </c>
      <c r="E303" t="s">
        <v>58</v>
      </c>
      <c r="F303" t="s">
        <v>73</v>
      </c>
      <c r="G303" t="s">
        <v>14</v>
      </c>
      <c r="H303" s="68">
        <v>0</v>
      </c>
      <c r="I303" s="74">
        <v>2018</v>
      </c>
      <c r="J303">
        <v>2018</v>
      </c>
      <c r="K303">
        <v>0</v>
      </c>
      <c r="L303" s="74">
        <v>-18.977387</v>
      </c>
      <c r="M303" s="74">
        <v>-49.467793999999998</v>
      </c>
      <c r="N303" s="76">
        <v>0</v>
      </c>
      <c r="O303" t="s">
        <v>842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</row>
    <row r="304" spans="1:27" x14ac:dyDescent="0.25">
      <c r="A304" s="74">
        <v>2018</v>
      </c>
      <c r="B304" s="74">
        <v>1</v>
      </c>
      <c r="C304" t="s">
        <v>998</v>
      </c>
      <c r="D304" t="s">
        <v>900</v>
      </c>
      <c r="E304" t="s">
        <v>58</v>
      </c>
      <c r="F304" t="s">
        <v>59</v>
      </c>
      <c r="G304" t="s">
        <v>14</v>
      </c>
      <c r="H304" s="68">
        <v>0</v>
      </c>
      <c r="I304" s="74">
        <v>2018</v>
      </c>
      <c r="J304">
        <v>2018</v>
      </c>
      <c r="K304">
        <v>0</v>
      </c>
      <c r="L304" s="74">
        <v>-18.591604</v>
      </c>
      <c r="M304" s="74">
        <v>-46.496006000000001</v>
      </c>
      <c r="N304" s="76">
        <v>0</v>
      </c>
      <c r="O304" t="s">
        <v>842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</row>
    <row r="305" spans="1:27" x14ac:dyDescent="0.25">
      <c r="A305" s="74">
        <v>2018</v>
      </c>
      <c r="B305" s="74">
        <v>1</v>
      </c>
      <c r="C305" t="s">
        <v>999</v>
      </c>
      <c r="D305" t="s">
        <v>900</v>
      </c>
      <c r="E305" t="s">
        <v>58</v>
      </c>
      <c r="F305" t="s">
        <v>67</v>
      </c>
      <c r="G305" t="s">
        <v>14</v>
      </c>
      <c r="H305" s="68">
        <v>0</v>
      </c>
      <c r="I305" s="74">
        <v>2018</v>
      </c>
      <c r="J305" s="74">
        <v>2018</v>
      </c>
      <c r="K305" s="74">
        <v>897</v>
      </c>
      <c r="L305" s="74">
        <v>-18.591604</v>
      </c>
      <c r="M305" s="74">
        <v>-46.496006000000001</v>
      </c>
      <c r="N305" s="76">
        <v>0</v>
      </c>
      <c r="O305" t="s">
        <v>842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</row>
    <row r="306" spans="1:27" x14ac:dyDescent="0.25">
      <c r="A306" s="74">
        <v>2018</v>
      </c>
      <c r="B306" s="74">
        <v>1</v>
      </c>
      <c r="C306" t="s">
        <v>1000</v>
      </c>
      <c r="D306" t="s">
        <v>900</v>
      </c>
      <c r="E306" t="s">
        <v>58</v>
      </c>
      <c r="F306" t="s">
        <v>67</v>
      </c>
      <c r="G306" t="s">
        <v>14</v>
      </c>
      <c r="H306" s="68">
        <v>22274.38</v>
      </c>
      <c r="I306" s="74">
        <v>2018</v>
      </c>
      <c r="J306" s="74">
        <v>2018</v>
      </c>
      <c r="K306" s="74">
        <v>1742</v>
      </c>
      <c r="L306" s="74">
        <v>-18.591604</v>
      </c>
      <c r="M306" s="74">
        <v>-46.496006000000001</v>
      </c>
      <c r="N306" s="76">
        <v>0</v>
      </c>
      <c r="O306" t="s">
        <v>842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</row>
    <row r="307" spans="1:27" x14ac:dyDescent="0.25">
      <c r="A307" s="74">
        <v>2018</v>
      </c>
      <c r="B307" s="74">
        <v>1</v>
      </c>
      <c r="C307" t="s">
        <v>998</v>
      </c>
      <c r="D307" t="s">
        <v>900</v>
      </c>
      <c r="E307" t="s">
        <v>58</v>
      </c>
      <c r="F307" t="s">
        <v>63</v>
      </c>
      <c r="G307" t="s">
        <v>14</v>
      </c>
      <c r="H307" s="68">
        <v>0</v>
      </c>
      <c r="I307" s="74">
        <v>2018</v>
      </c>
      <c r="J307">
        <v>2018</v>
      </c>
      <c r="K307">
        <v>0</v>
      </c>
      <c r="L307" s="74">
        <v>-18.729498</v>
      </c>
      <c r="M307" s="74">
        <v>-47.49577</v>
      </c>
      <c r="N307" s="76">
        <v>0</v>
      </c>
      <c r="O307" t="s">
        <v>842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</row>
    <row r="308" spans="1:27" x14ac:dyDescent="0.25">
      <c r="A308" s="74">
        <v>2018</v>
      </c>
      <c r="B308" s="74">
        <v>1</v>
      </c>
      <c r="C308" t="s">
        <v>850</v>
      </c>
      <c r="D308" t="s">
        <v>848</v>
      </c>
      <c r="E308" t="s">
        <v>58</v>
      </c>
      <c r="F308" t="s">
        <v>67</v>
      </c>
      <c r="G308" t="s">
        <v>14</v>
      </c>
      <c r="H308" s="68">
        <v>0</v>
      </c>
      <c r="I308" s="74">
        <v>2018</v>
      </c>
      <c r="J308">
        <v>2018</v>
      </c>
      <c r="K308">
        <v>0</v>
      </c>
      <c r="L308" s="75">
        <v>-18.928723999999999</v>
      </c>
      <c r="M308" s="75">
        <v>-48.274265999999997</v>
      </c>
      <c r="N308" s="76">
        <v>0</v>
      </c>
      <c r="O308" t="s">
        <v>849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</row>
    <row r="309" spans="1:27" x14ac:dyDescent="0.25">
      <c r="A309" s="74">
        <v>2018</v>
      </c>
      <c r="B309" s="74">
        <v>1</v>
      </c>
      <c r="C309" t="s">
        <v>851</v>
      </c>
      <c r="D309" t="s">
        <v>848</v>
      </c>
      <c r="E309" t="s">
        <v>58</v>
      </c>
      <c r="F309" t="s">
        <v>67</v>
      </c>
      <c r="G309" t="s">
        <v>14</v>
      </c>
      <c r="H309" s="68">
        <v>0</v>
      </c>
      <c r="I309" s="74">
        <v>2018</v>
      </c>
      <c r="J309">
        <v>2018</v>
      </c>
      <c r="K309">
        <v>0</v>
      </c>
      <c r="L309" s="75">
        <v>-18.928723999999999</v>
      </c>
      <c r="M309" s="75">
        <v>-48.274265999999997</v>
      </c>
      <c r="N309" s="76">
        <v>0</v>
      </c>
      <c r="O309" t="s">
        <v>849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</row>
    <row r="310" spans="1:27" x14ac:dyDescent="0.25">
      <c r="A310" s="74">
        <v>2018</v>
      </c>
      <c r="B310" s="74">
        <v>1</v>
      </c>
      <c r="C310" t="s">
        <v>852</v>
      </c>
      <c r="D310" t="s">
        <v>848</v>
      </c>
      <c r="E310" t="s">
        <v>58</v>
      </c>
      <c r="F310" t="s">
        <v>67</v>
      </c>
      <c r="G310" t="s">
        <v>14</v>
      </c>
      <c r="H310" s="68">
        <v>0</v>
      </c>
      <c r="I310" s="74">
        <v>2018</v>
      </c>
      <c r="J310">
        <v>2018</v>
      </c>
      <c r="K310">
        <v>0</v>
      </c>
      <c r="L310" s="75">
        <v>-18.928723999999999</v>
      </c>
      <c r="M310" s="75">
        <v>-48.274265999999997</v>
      </c>
      <c r="N310" s="76">
        <v>0</v>
      </c>
      <c r="O310" t="s">
        <v>849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</row>
    <row r="311" spans="1:27" x14ac:dyDescent="0.25">
      <c r="A311" s="74">
        <v>2018</v>
      </c>
      <c r="B311" s="74">
        <v>1</v>
      </c>
      <c r="C311" t="s">
        <v>853</v>
      </c>
      <c r="D311" t="s">
        <v>848</v>
      </c>
      <c r="E311" t="s">
        <v>58</v>
      </c>
      <c r="F311" t="s">
        <v>67</v>
      </c>
      <c r="G311" t="s">
        <v>14</v>
      </c>
      <c r="H311" s="68">
        <v>0</v>
      </c>
      <c r="I311" s="74">
        <v>2018</v>
      </c>
      <c r="J311">
        <v>2018</v>
      </c>
      <c r="K311">
        <v>0</v>
      </c>
      <c r="L311" s="75">
        <v>-18.928723999999999</v>
      </c>
      <c r="M311" s="75">
        <v>-48.274265999999997</v>
      </c>
      <c r="N311" s="76">
        <v>0</v>
      </c>
      <c r="O311" t="s">
        <v>849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</row>
    <row r="312" spans="1:27" x14ac:dyDescent="0.25">
      <c r="A312" s="74">
        <v>2018</v>
      </c>
      <c r="B312" s="74">
        <v>1</v>
      </c>
      <c r="C312" t="s">
        <v>854</v>
      </c>
      <c r="D312" t="s">
        <v>848</v>
      </c>
      <c r="E312" t="s">
        <v>58</v>
      </c>
      <c r="F312" t="s">
        <v>67</v>
      </c>
      <c r="G312" t="s">
        <v>14</v>
      </c>
      <c r="H312" s="68">
        <v>0</v>
      </c>
      <c r="I312" s="74">
        <v>2018</v>
      </c>
      <c r="J312">
        <v>2018</v>
      </c>
      <c r="K312">
        <v>0</v>
      </c>
      <c r="L312" s="75">
        <v>-18.928723999999999</v>
      </c>
      <c r="M312" s="75">
        <v>-48.274265999999997</v>
      </c>
      <c r="N312" s="76">
        <v>0</v>
      </c>
      <c r="O312" t="s">
        <v>849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</row>
    <row r="313" spans="1:27" x14ac:dyDescent="0.25">
      <c r="A313" s="74">
        <v>2018</v>
      </c>
      <c r="B313" s="74">
        <v>1</v>
      </c>
      <c r="C313" t="s">
        <v>855</v>
      </c>
      <c r="D313" t="s">
        <v>848</v>
      </c>
      <c r="E313" t="s">
        <v>58</v>
      </c>
      <c r="F313" t="s">
        <v>67</v>
      </c>
      <c r="G313" t="s">
        <v>14</v>
      </c>
      <c r="H313" s="68">
        <v>0</v>
      </c>
      <c r="I313" s="74">
        <v>2018</v>
      </c>
      <c r="J313">
        <v>2018</v>
      </c>
      <c r="K313">
        <v>0</v>
      </c>
      <c r="L313" s="75">
        <v>-18.928723999999999</v>
      </c>
      <c r="M313" s="75">
        <v>-48.274265999999997</v>
      </c>
      <c r="N313" s="76">
        <v>0</v>
      </c>
      <c r="O313" t="s">
        <v>849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</row>
    <row r="314" spans="1:27" x14ac:dyDescent="0.25">
      <c r="A314" s="74">
        <v>2018</v>
      </c>
      <c r="B314" s="74">
        <v>1</v>
      </c>
      <c r="C314" t="s">
        <v>856</v>
      </c>
      <c r="D314" t="s">
        <v>848</v>
      </c>
      <c r="E314" t="s">
        <v>58</v>
      </c>
      <c r="F314" t="s">
        <v>67</v>
      </c>
      <c r="G314" t="s">
        <v>14</v>
      </c>
      <c r="H314" s="68">
        <v>0</v>
      </c>
      <c r="I314" s="74">
        <v>2018</v>
      </c>
      <c r="J314">
        <v>2018</v>
      </c>
      <c r="K314">
        <v>0</v>
      </c>
      <c r="L314" s="75">
        <v>-18.928723999999999</v>
      </c>
      <c r="M314" s="75">
        <v>-48.274265999999997</v>
      </c>
      <c r="N314" s="76">
        <v>0</v>
      </c>
      <c r="O314" t="s">
        <v>849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</row>
    <row r="315" spans="1:27" x14ac:dyDescent="0.25">
      <c r="A315" s="74">
        <v>2018</v>
      </c>
      <c r="B315" s="74">
        <v>1</v>
      </c>
      <c r="C315" t="s">
        <v>857</v>
      </c>
      <c r="D315" t="s">
        <v>848</v>
      </c>
      <c r="E315" t="s">
        <v>58</v>
      </c>
      <c r="F315" t="s">
        <v>67</v>
      </c>
      <c r="G315" t="s">
        <v>14</v>
      </c>
      <c r="H315" s="68">
        <v>0</v>
      </c>
      <c r="I315" s="74">
        <v>2018</v>
      </c>
      <c r="J315">
        <v>2018</v>
      </c>
      <c r="K315">
        <v>0</v>
      </c>
      <c r="L315" s="75">
        <v>-18.928723999999999</v>
      </c>
      <c r="M315" s="75">
        <v>-48.274265999999997</v>
      </c>
      <c r="N315" s="76">
        <v>0</v>
      </c>
      <c r="O315" t="s">
        <v>849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</row>
    <row r="316" spans="1:27" x14ac:dyDescent="0.25">
      <c r="A316" s="74">
        <v>2018</v>
      </c>
      <c r="B316" s="74">
        <v>1</v>
      </c>
      <c r="C316" t="s">
        <v>858</v>
      </c>
      <c r="D316" t="s">
        <v>848</v>
      </c>
      <c r="E316" t="s">
        <v>58</v>
      </c>
      <c r="F316" t="s">
        <v>73</v>
      </c>
      <c r="G316" t="s">
        <v>14</v>
      </c>
      <c r="H316" s="68">
        <v>0</v>
      </c>
      <c r="I316" s="74">
        <v>2018</v>
      </c>
      <c r="J316">
        <v>2018</v>
      </c>
      <c r="K316">
        <v>0</v>
      </c>
      <c r="L316" s="74">
        <v>-18.977387</v>
      </c>
      <c r="M316" s="74">
        <v>-49.467793999999998</v>
      </c>
      <c r="N316" s="76">
        <v>0</v>
      </c>
      <c r="O316" t="s">
        <v>849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</row>
    <row r="317" spans="1:27" x14ac:dyDescent="0.25">
      <c r="A317" s="74">
        <v>2018</v>
      </c>
      <c r="B317" s="74">
        <v>1</v>
      </c>
      <c r="C317" t="s">
        <v>859</v>
      </c>
      <c r="D317" t="s">
        <v>848</v>
      </c>
      <c r="E317" t="s">
        <v>58</v>
      </c>
      <c r="F317" t="s">
        <v>67</v>
      </c>
      <c r="G317" t="s">
        <v>14</v>
      </c>
      <c r="H317" s="68">
        <v>0</v>
      </c>
      <c r="I317" s="74">
        <v>2018</v>
      </c>
      <c r="J317">
        <v>2018</v>
      </c>
      <c r="K317">
        <v>0</v>
      </c>
      <c r="L317" s="75">
        <v>-18.928723999999999</v>
      </c>
      <c r="M317" s="75">
        <v>-48.274265999999997</v>
      </c>
      <c r="N317" s="76">
        <v>0</v>
      </c>
      <c r="O317" t="s">
        <v>849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</row>
    <row r="318" spans="1:27" x14ac:dyDescent="0.25">
      <c r="A318" s="74">
        <v>2018</v>
      </c>
      <c r="B318" s="74">
        <v>1</v>
      </c>
      <c r="C318" t="s">
        <v>860</v>
      </c>
      <c r="D318" t="s">
        <v>848</v>
      </c>
      <c r="E318" t="s">
        <v>58</v>
      </c>
      <c r="F318" t="s">
        <v>67</v>
      </c>
      <c r="G318" t="s">
        <v>14</v>
      </c>
      <c r="H318" s="68">
        <v>0</v>
      </c>
      <c r="I318" s="74">
        <v>2018</v>
      </c>
      <c r="J318">
        <v>2018</v>
      </c>
      <c r="K318">
        <v>0</v>
      </c>
      <c r="L318" s="75">
        <v>-18.928723999999999</v>
      </c>
      <c r="M318" s="75">
        <v>-48.274265999999997</v>
      </c>
      <c r="N318" s="76">
        <v>0</v>
      </c>
      <c r="O318" t="s">
        <v>849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</row>
    <row r="319" spans="1:27" x14ac:dyDescent="0.25">
      <c r="A319" s="74">
        <v>2018</v>
      </c>
      <c r="B319" s="74">
        <v>1</v>
      </c>
      <c r="C319" t="s">
        <v>861</v>
      </c>
      <c r="D319" t="s">
        <v>848</v>
      </c>
      <c r="E319" t="s">
        <v>58</v>
      </c>
      <c r="F319" t="s">
        <v>67</v>
      </c>
      <c r="G319" t="s">
        <v>14</v>
      </c>
      <c r="H319" s="68">
        <v>0</v>
      </c>
      <c r="I319" s="74">
        <v>2018</v>
      </c>
      <c r="J319">
        <v>2018</v>
      </c>
      <c r="K319">
        <v>0</v>
      </c>
      <c r="L319" s="75">
        <v>-18.928723999999999</v>
      </c>
      <c r="M319" s="75">
        <v>-48.274265999999997</v>
      </c>
      <c r="N319" s="76">
        <v>0</v>
      </c>
      <c r="O319" t="s">
        <v>849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</row>
    <row r="320" spans="1:27" x14ac:dyDescent="0.25">
      <c r="A320" s="74">
        <v>2018</v>
      </c>
      <c r="B320" s="74">
        <v>1</v>
      </c>
      <c r="C320" t="s">
        <v>862</v>
      </c>
      <c r="D320" t="s">
        <v>848</v>
      </c>
      <c r="E320" t="s">
        <v>58</v>
      </c>
      <c r="F320" t="s">
        <v>67</v>
      </c>
      <c r="G320" t="s">
        <v>14</v>
      </c>
      <c r="H320" s="68">
        <v>0</v>
      </c>
      <c r="I320" s="74">
        <v>2018</v>
      </c>
      <c r="J320">
        <v>2018</v>
      </c>
      <c r="K320">
        <v>0</v>
      </c>
      <c r="L320" s="75">
        <v>-18.928723999999999</v>
      </c>
      <c r="M320" s="75">
        <v>-48.274265999999997</v>
      </c>
      <c r="N320" s="76">
        <v>0</v>
      </c>
      <c r="O320" t="s">
        <v>849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</row>
    <row r="321" spans="1:27" x14ac:dyDescent="0.25">
      <c r="A321" s="74">
        <v>2018</v>
      </c>
      <c r="B321" s="74">
        <v>1</v>
      </c>
      <c r="C321" t="s">
        <v>863</v>
      </c>
      <c r="D321" t="s">
        <v>848</v>
      </c>
      <c r="E321" t="s">
        <v>58</v>
      </c>
      <c r="F321" t="s">
        <v>67</v>
      </c>
      <c r="G321" t="s">
        <v>14</v>
      </c>
      <c r="H321" s="68">
        <v>0</v>
      </c>
      <c r="I321" s="74">
        <v>2018</v>
      </c>
      <c r="J321">
        <v>2018</v>
      </c>
      <c r="K321">
        <v>0</v>
      </c>
      <c r="L321" s="75">
        <v>-18.928723999999999</v>
      </c>
      <c r="M321" s="75">
        <v>-48.274265999999997</v>
      </c>
      <c r="N321" s="76">
        <v>0</v>
      </c>
      <c r="O321" t="s">
        <v>849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</row>
    <row r="322" spans="1:27" x14ac:dyDescent="0.25">
      <c r="A322" s="74">
        <v>2018</v>
      </c>
      <c r="B322" s="74">
        <v>1</v>
      </c>
      <c r="C322" t="s">
        <v>864</v>
      </c>
      <c r="D322" t="s">
        <v>848</v>
      </c>
      <c r="E322" t="s">
        <v>58</v>
      </c>
      <c r="F322" t="s">
        <v>67</v>
      </c>
      <c r="G322" t="s">
        <v>14</v>
      </c>
      <c r="H322" s="68">
        <v>0</v>
      </c>
      <c r="I322" s="74">
        <v>2018</v>
      </c>
      <c r="J322">
        <v>2018</v>
      </c>
      <c r="K322">
        <v>0</v>
      </c>
      <c r="L322" s="75">
        <v>-18.928723999999999</v>
      </c>
      <c r="M322" s="75">
        <v>-48.274265999999997</v>
      </c>
      <c r="N322" s="76">
        <v>0</v>
      </c>
      <c r="O322" t="s">
        <v>849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</row>
    <row r="323" spans="1:27" x14ac:dyDescent="0.25">
      <c r="A323" s="74">
        <v>2018</v>
      </c>
      <c r="B323" s="74">
        <v>1</v>
      </c>
      <c r="C323" t="s">
        <v>865</v>
      </c>
      <c r="D323" t="s">
        <v>848</v>
      </c>
      <c r="E323" t="s">
        <v>58</v>
      </c>
      <c r="F323" t="s">
        <v>67</v>
      </c>
      <c r="G323" t="s">
        <v>14</v>
      </c>
      <c r="H323" s="68">
        <v>0</v>
      </c>
      <c r="I323" s="74">
        <v>2018</v>
      </c>
      <c r="J323">
        <v>2018</v>
      </c>
      <c r="K323">
        <v>0</v>
      </c>
      <c r="L323" s="75">
        <v>-18.928723999999999</v>
      </c>
      <c r="M323" s="75">
        <v>-48.274265999999997</v>
      </c>
      <c r="N323" s="76">
        <v>0</v>
      </c>
      <c r="O323" t="s">
        <v>849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</row>
    <row r="324" spans="1:27" x14ac:dyDescent="0.25">
      <c r="A324" s="74">
        <v>2018</v>
      </c>
      <c r="B324" s="74">
        <v>1</v>
      </c>
      <c r="C324" t="s">
        <v>866</v>
      </c>
      <c r="D324" t="s">
        <v>848</v>
      </c>
      <c r="E324" t="s">
        <v>58</v>
      </c>
      <c r="F324" t="s">
        <v>67</v>
      </c>
      <c r="G324" t="s">
        <v>14</v>
      </c>
      <c r="H324" s="68">
        <v>0</v>
      </c>
      <c r="I324" s="74">
        <v>2018</v>
      </c>
      <c r="J324">
        <v>2018</v>
      </c>
      <c r="K324">
        <v>0</v>
      </c>
      <c r="L324" s="75">
        <v>-18.928723999999999</v>
      </c>
      <c r="M324" s="75">
        <v>-48.274265999999997</v>
      </c>
      <c r="N324" s="76">
        <v>0</v>
      </c>
      <c r="O324" t="s">
        <v>849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</row>
    <row r="325" spans="1:27" x14ac:dyDescent="0.25">
      <c r="A325" s="74">
        <v>2018</v>
      </c>
      <c r="B325" s="74">
        <v>1</v>
      </c>
      <c r="C325" t="s">
        <v>867</v>
      </c>
      <c r="D325" t="s">
        <v>848</v>
      </c>
      <c r="E325" t="s">
        <v>58</v>
      </c>
      <c r="F325" t="s">
        <v>67</v>
      </c>
      <c r="G325" t="s">
        <v>14</v>
      </c>
      <c r="H325" s="68">
        <v>0</v>
      </c>
      <c r="I325" s="74">
        <v>2018</v>
      </c>
      <c r="J325">
        <v>2018</v>
      </c>
      <c r="K325">
        <v>0</v>
      </c>
      <c r="L325" s="75">
        <v>-18.928723999999999</v>
      </c>
      <c r="M325" s="75">
        <v>-48.274265999999997</v>
      </c>
      <c r="N325" s="76">
        <v>0</v>
      </c>
      <c r="O325" t="s">
        <v>849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</row>
    <row r="326" spans="1:27" x14ac:dyDescent="0.25">
      <c r="A326" s="74">
        <v>2018</v>
      </c>
      <c r="B326" s="74">
        <v>1</v>
      </c>
      <c r="C326" t="s">
        <v>868</v>
      </c>
      <c r="D326" t="s">
        <v>848</v>
      </c>
      <c r="E326" t="s">
        <v>58</v>
      </c>
      <c r="F326" t="s">
        <v>67</v>
      </c>
      <c r="G326" t="s">
        <v>14</v>
      </c>
      <c r="H326" s="68">
        <v>0</v>
      </c>
      <c r="I326" s="74">
        <v>2018</v>
      </c>
      <c r="J326">
        <v>2018</v>
      </c>
      <c r="K326">
        <v>0</v>
      </c>
      <c r="L326" s="75">
        <v>-18.928723999999999</v>
      </c>
      <c r="M326" s="75">
        <v>-48.274265999999997</v>
      </c>
      <c r="N326" s="76">
        <v>0</v>
      </c>
      <c r="O326" t="s">
        <v>849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</row>
    <row r="327" spans="1:27" x14ac:dyDescent="0.25">
      <c r="A327" s="74">
        <v>2018</v>
      </c>
      <c r="B327" s="74">
        <v>1</v>
      </c>
      <c r="C327" t="s">
        <v>869</v>
      </c>
      <c r="D327" t="s">
        <v>848</v>
      </c>
      <c r="E327" t="s">
        <v>58</v>
      </c>
      <c r="F327" t="s">
        <v>67</v>
      </c>
      <c r="G327" t="s">
        <v>14</v>
      </c>
      <c r="H327" s="68">
        <v>0</v>
      </c>
      <c r="I327" s="74">
        <v>2018</v>
      </c>
      <c r="J327">
        <v>2018</v>
      </c>
      <c r="K327">
        <v>0</v>
      </c>
      <c r="L327" s="75">
        <v>-18.928723999999999</v>
      </c>
      <c r="M327" s="75">
        <v>-48.274265999999997</v>
      </c>
      <c r="N327" s="76">
        <v>0</v>
      </c>
      <c r="O327" t="s">
        <v>849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</row>
    <row r="328" spans="1:27" x14ac:dyDescent="0.25">
      <c r="A328" s="74">
        <v>2018</v>
      </c>
      <c r="B328" s="74">
        <v>1</v>
      </c>
      <c r="C328" t="s">
        <v>870</v>
      </c>
      <c r="D328" t="s">
        <v>848</v>
      </c>
      <c r="E328" t="s">
        <v>58</v>
      </c>
      <c r="F328" t="s">
        <v>67</v>
      </c>
      <c r="G328" t="s">
        <v>14</v>
      </c>
      <c r="H328" s="68">
        <v>0</v>
      </c>
      <c r="I328" s="74">
        <v>2018</v>
      </c>
      <c r="J328">
        <v>2018</v>
      </c>
      <c r="K328">
        <v>0</v>
      </c>
      <c r="L328" s="75">
        <v>-18.928723999999999</v>
      </c>
      <c r="M328" s="75">
        <v>-48.274265999999997</v>
      </c>
      <c r="N328" s="76">
        <v>0</v>
      </c>
      <c r="O328" t="s">
        <v>849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</row>
    <row r="329" spans="1:27" x14ac:dyDescent="0.25">
      <c r="A329" s="74">
        <v>2018</v>
      </c>
      <c r="B329" s="74">
        <v>1</v>
      </c>
      <c r="C329" t="s">
        <v>871</v>
      </c>
      <c r="D329" t="s">
        <v>848</v>
      </c>
      <c r="E329" t="s">
        <v>58</v>
      </c>
      <c r="F329" t="s">
        <v>67</v>
      </c>
      <c r="G329" t="s">
        <v>14</v>
      </c>
      <c r="H329" s="68">
        <v>0</v>
      </c>
      <c r="I329" s="74">
        <v>2018</v>
      </c>
      <c r="J329">
        <v>2018</v>
      </c>
      <c r="K329">
        <v>0</v>
      </c>
      <c r="L329" s="75">
        <v>-18.928723999999999</v>
      </c>
      <c r="M329" s="75">
        <v>-48.274265999999997</v>
      </c>
      <c r="N329" s="76">
        <v>0</v>
      </c>
      <c r="O329" t="s">
        <v>849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</row>
    <row r="330" spans="1:27" x14ac:dyDescent="0.25">
      <c r="A330" s="74">
        <v>2018</v>
      </c>
      <c r="B330" s="74">
        <v>1</v>
      </c>
      <c r="C330" t="s">
        <v>872</v>
      </c>
      <c r="D330" t="s">
        <v>848</v>
      </c>
      <c r="E330" t="s">
        <v>58</v>
      </c>
      <c r="F330" t="s">
        <v>67</v>
      </c>
      <c r="G330" t="s">
        <v>14</v>
      </c>
      <c r="H330" s="68">
        <v>0</v>
      </c>
      <c r="I330" s="74">
        <v>2018</v>
      </c>
      <c r="J330">
        <v>2018</v>
      </c>
      <c r="K330">
        <v>0</v>
      </c>
      <c r="L330" s="75">
        <v>-18.928723999999999</v>
      </c>
      <c r="M330" s="75">
        <v>-48.274265999999997</v>
      </c>
      <c r="N330" s="76">
        <v>0</v>
      </c>
      <c r="O330" t="s">
        <v>849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</row>
    <row r="331" spans="1:27" x14ac:dyDescent="0.25">
      <c r="A331" s="74">
        <v>2018</v>
      </c>
      <c r="B331" s="74">
        <v>1</v>
      </c>
      <c r="C331" t="s">
        <v>873</v>
      </c>
      <c r="D331" t="s">
        <v>848</v>
      </c>
      <c r="E331" t="s">
        <v>58</v>
      </c>
      <c r="F331" t="s">
        <v>67</v>
      </c>
      <c r="G331" t="s">
        <v>14</v>
      </c>
      <c r="H331" s="68">
        <v>0</v>
      </c>
      <c r="I331" s="74">
        <v>2018</v>
      </c>
      <c r="J331">
        <v>2018</v>
      </c>
      <c r="K331">
        <v>0</v>
      </c>
      <c r="L331" s="75">
        <v>-18.928723999999999</v>
      </c>
      <c r="M331" s="75">
        <v>-48.274265999999997</v>
      </c>
      <c r="N331" s="76">
        <v>0</v>
      </c>
      <c r="O331" t="s">
        <v>849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</row>
    <row r="332" spans="1:27" x14ac:dyDescent="0.25">
      <c r="A332" s="74">
        <v>2018</v>
      </c>
      <c r="B332" s="74">
        <v>1</v>
      </c>
      <c r="C332" t="s">
        <v>874</v>
      </c>
      <c r="D332" t="s">
        <v>848</v>
      </c>
      <c r="E332" t="s">
        <v>58</v>
      </c>
      <c r="F332" t="s">
        <v>67</v>
      </c>
      <c r="G332" t="s">
        <v>14</v>
      </c>
      <c r="H332" s="68">
        <v>0</v>
      </c>
      <c r="I332" s="74">
        <v>2018</v>
      </c>
      <c r="J332">
        <v>2018</v>
      </c>
      <c r="K332">
        <v>0</v>
      </c>
      <c r="L332" s="75">
        <v>-18.928723999999999</v>
      </c>
      <c r="M332" s="75">
        <v>-48.274265999999997</v>
      </c>
      <c r="N332" s="76">
        <v>0</v>
      </c>
      <c r="O332" t="s">
        <v>849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</row>
    <row r="333" spans="1:27" x14ac:dyDescent="0.25">
      <c r="A333" s="74">
        <v>2018</v>
      </c>
      <c r="B333" s="74">
        <v>1</v>
      </c>
      <c r="C333" t="s">
        <v>875</v>
      </c>
      <c r="D333" t="s">
        <v>848</v>
      </c>
      <c r="E333" t="s">
        <v>58</v>
      </c>
      <c r="F333" t="s">
        <v>67</v>
      </c>
      <c r="G333" t="s">
        <v>14</v>
      </c>
      <c r="H333" s="68">
        <v>0</v>
      </c>
      <c r="I333" s="74">
        <v>2018</v>
      </c>
      <c r="J333">
        <v>2018</v>
      </c>
      <c r="K333">
        <v>0</v>
      </c>
      <c r="L333" s="75">
        <v>-18.928723999999999</v>
      </c>
      <c r="M333" s="75">
        <v>-48.274265999999997</v>
      </c>
      <c r="N333" s="76">
        <v>0</v>
      </c>
      <c r="O333" t="s">
        <v>849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</row>
    <row r="334" spans="1:27" x14ac:dyDescent="0.25">
      <c r="A334" s="74">
        <v>2018</v>
      </c>
      <c r="B334" s="74">
        <v>1</v>
      </c>
      <c r="C334" t="s">
        <v>876</v>
      </c>
      <c r="D334" t="s">
        <v>848</v>
      </c>
      <c r="E334" t="s">
        <v>58</v>
      </c>
      <c r="F334" t="s">
        <v>67</v>
      </c>
      <c r="G334" t="s">
        <v>14</v>
      </c>
      <c r="H334" s="68">
        <v>0</v>
      </c>
      <c r="I334" s="74">
        <v>2018</v>
      </c>
      <c r="J334">
        <v>2018</v>
      </c>
      <c r="K334">
        <v>0</v>
      </c>
      <c r="L334" s="75">
        <v>-18.928723999999999</v>
      </c>
      <c r="M334" s="75">
        <v>-48.274265999999997</v>
      </c>
      <c r="N334" s="76">
        <v>0</v>
      </c>
      <c r="O334" t="s">
        <v>849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</row>
    <row r="335" spans="1:27" x14ac:dyDescent="0.25">
      <c r="A335" s="74">
        <v>2018</v>
      </c>
      <c r="B335" s="74">
        <v>1</v>
      </c>
      <c r="C335" t="s">
        <v>877</v>
      </c>
      <c r="D335" t="s">
        <v>848</v>
      </c>
      <c r="E335" t="s">
        <v>58</v>
      </c>
      <c r="F335" t="s">
        <v>67</v>
      </c>
      <c r="G335" t="s">
        <v>14</v>
      </c>
      <c r="H335" s="68">
        <v>0</v>
      </c>
      <c r="I335" s="74">
        <v>2018</v>
      </c>
      <c r="J335">
        <v>2018</v>
      </c>
      <c r="K335">
        <v>0</v>
      </c>
      <c r="L335" s="75">
        <v>-18.928723999999999</v>
      </c>
      <c r="M335" s="75">
        <v>-48.274265999999997</v>
      </c>
      <c r="N335" s="76">
        <v>0</v>
      </c>
      <c r="O335" t="s">
        <v>849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</row>
    <row r="336" spans="1:27" x14ac:dyDescent="0.25">
      <c r="A336" s="74">
        <v>2018</v>
      </c>
      <c r="B336" s="74">
        <v>1</v>
      </c>
      <c r="C336" t="s">
        <v>878</v>
      </c>
      <c r="D336" t="s">
        <v>848</v>
      </c>
      <c r="E336" t="s">
        <v>58</v>
      </c>
      <c r="F336" t="s">
        <v>67</v>
      </c>
      <c r="G336" t="s">
        <v>14</v>
      </c>
      <c r="H336" s="68">
        <v>0</v>
      </c>
      <c r="I336" s="74">
        <v>2018</v>
      </c>
      <c r="J336">
        <v>2018</v>
      </c>
      <c r="K336">
        <v>0</v>
      </c>
      <c r="L336" s="75">
        <v>-18.928723999999999</v>
      </c>
      <c r="M336" s="75">
        <v>-48.274265999999997</v>
      </c>
      <c r="N336" s="76">
        <v>0</v>
      </c>
      <c r="O336" t="s">
        <v>849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</row>
    <row r="337" spans="1:29" x14ac:dyDescent="0.25">
      <c r="A337" s="74">
        <v>2018</v>
      </c>
      <c r="B337" s="74">
        <v>1</v>
      </c>
      <c r="C337" t="s">
        <v>879</v>
      </c>
      <c r="D337" t="s">
        <v>848</v>
      </c>
      <c r="E337" t="s">
        <v>58</v>
      </c>
      <c r="F337" t="s">
        <v>67</v>
      </c>
      <c r="G337" t="s">
        <v>14</v>
      </c>
      <c r="H337" s="68">
        <v>0</v>
      </c>
      <c r="I337" s="74">
        <v>2018</v>
      </c>
      <c r="J337">
        <v>2018</v>
      </c>
      <c r="K337">
        <v>0</v>
      </c>
      <c r="L337" s="75">
        <v>-18.928723999999999</v>
      </c>
      <c r="M337" s="75">
        <v>-48.274265999999997</v>
      </c>
      <c r="N337" s="76">
        <v>0</v>
      </c>
      <c r="O337" t="s">
        <v>849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</row>
    <row r="338" spans="1:29" x14ac:dyDescent="0.25">
      <c r="A338" s="74">
        <v>2018</v>
      </c>
      <c r="B338" s="74">
        <v>1</v>
      </c>
      <c r="C338" t="s">
        <v>880</v>
      </c>
      <c r="D338" t="s">
        <v>848</v>
      </c>
      <c r="E338" t="s">
        <v>58</v>
      </c>
      <c r="F338" t="s">
        <v>67</v>
      </c>
      <c r="G338" t="s">
        <v>14</v>
      </c>
      <c r="H338" s="68">
        <v>0</v>
      </c>
      <c r="I338" s="74">
        <v>2018</v>
      </c>
      <c r="J338">
        <v>2018</v>
      </c>
      <c r="K338">
        <v>0</v>
      </c>
      <c r="L338" s="75">
        <v>-18.928723999999999</v>
      </c>
      <c r="M338" s="75">
        <v>-48.274265999999997</v>
      </c>
      <c r="N338" s="76">
        <v>0</v>
      </c>
      <c r="O338" t="s">
        <v>849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</row>
    <row r="339" spans="1:29" x14ac:dyDescent="0.25">
      <c r="A339" s="74">
        <v>2018</v>
      </c>
      <c r="B339" s="74">
        <v>1</v>
      </c>
      <c r="C339" t="s">
        <v>881</v>
      </c>
      <c r="D339" t="s">
        <v>848</v>
      </c>
      <c r="E339" t="s">
        <v>58</v>
      </c>
      <c r="F339" t="s">
        <v>67</v>
      </c>
      <c r="G339" t="s">
        <v>14</v>
      </c>
      <c r="H339" s="68">
        <v>0</v>
      </c>
      <c r="I339" s="74">
        <v>2018</v>
      </c>
      <c r="J339">
        <v>2018</v>
      </c>
      <c r="K339">
        <v>0</v>
      </c>
      <c r="L339" s="75">
        <v>-18.928723999999999</v>
      </c>
      <c r="M339" s="75">
        <v>-48.274265999999997</v>
      </c>
      <c r="N339" s="76">
        <v>0</v>
      </c>
      <c r="O339" t="s">
        <v>849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</row>
    <row r="340" spans="1:29" x14ac:dyDescent="0.25">
      <c r="A340" s="74">
        <v>2018</v>
      </c>
      <c r="B340" s="74">
        <v>1</v>
      </c>
      <c r="C340" t="s">
        <v>882</v>
      </c>
      <c r="D340" t="s">
        <v>848</v>
      </c>
      <c r="E340" t="s">
        <v>58</v>
      </c>
      <c r="F340" t="s">
        <v>67</v>
      </c>
      <c r="G340" t="s">
        <v>14</v>
      </c>
      <c r="H340" s="68">
        <v>0</v>
      </c>
      <c r="I340" s="74">
        <v>2018</v>
      </c>
      <c r="J340">
        <v>2018</v>
      </c>
      <c r="K340">
        <v>0</v>
      </c>
      <c r="L340" s="75">
        <v>-18.928723999999999</v>
      </c>
      <c r="M340" s="75">
        <v>-48.274265999999997</v>
      </c>
      <c r="N340" s="76">
        <v>0</v>
      </c>
      <c r="O340" t="s">
        <v>849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</row>
    <row r="341" spans="1:29" x14ac:dyDescent="0.25">
      <c r="A341" s="74">
        <v>2018</v>
      </c>
      <c r="B341" s="74">
        <v>1</v>
      </c>
      <c r="C341" t="s">
        <v>883</v>
      </c>
      <c r="D341" t="s">
        <v>848</v>
      </c>
      <c r="E341" t="s">
        <v>58</v>
      </c>
      <c r="F341" t="s">
        <v>67</v>
      </c>
      <c r="G341" t="s">
        <v>14</v>
      </c>
      <c r="H341" s="68">
        <v>0</v>
      </c>
      <c r="I341" s="74">
        <v>2018</v>
      </c>
      <c r="J341">
        <v>2018</v>
      </c>
      <c r="K341">
        <v>0</v>
      </c>
      <c r="L341" s="75">
        <v>-18.928723999999999</v>
      </c>
      <c r="M341" s="75">
        <v>-48.274265999999997</v>
      </c>
      <c r="N341" s="76">
        <v>0</v>
      </c>
      <c r="O341" t="s">
        <v>849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</row>
    <row r="342" spans="1:29" x14ac:dyDescent="0.25">
      <c r="A342" s="74">
        <v>2018</v>
      </c>
      <c r="B342" s="74">
        <v>1</v>
      </c>
      <c r="C342" t="s">
        <v>884</v>
      </c>
      <c r="D342" t="s">
        <v>848</v>
      </c>
      <c r="E342" t="s">
        <v>58</v>
      </c>
      <c r="F342" t="s">
        <v>67</v>
      </c>
      <c r="G342" t="s">
        <v>14</v>
      </c>
      <c r="H342" s="68">
        <v>0</v>
      </c>
      <c r="I342" s="74">
        <v>2018</v>
      </c>
      <c r="J342">
        <v>2018</v>
      </c>
      <c r="K342">
        <v>0</v>
      </c>
      <c r="L342" s="75">
        <v>-18.928723999999999</v>
      </c>
      <c r="M342" s="75">
        <v>-48.274265999999997</v>
      </c>
      <c r="N342" s="76">
        <v>0</v>
      </c>
      <c r="O342" t="s">
        <v>849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</row>
    <row r="343" spans="1:29" x14ac:dyDescent="0.25">
      <c r="A343" s="74">
        <v>2018</v>
      </c>
      <c r="B343" s="74">
        <v>1</v>
      </c>
      <c r="C343" t="s">
        <v>885</v>
      </c>
      <c r="D343" t="s">
        <v>848</v>
      </c>
      <c r="E343" t="s">
        <v>58</v>
      </c>
      <c r="F343" t="s">
        <v>67</v>
      </c>
      <c r="G343" t="s">
        <v>14</v>
      </c>
      <c r="H343" s="68">
        <v>0</v>
      </c>
      <c r="I343" s="74">
        <v>2018</v>
      </c>
      <c r="J343">
        <v>2018</v>
      </c>
      <c r="K343">
        <v>0</v>
      </c>
      <c r="L343" s="75">
        <v>-18.928723999999999</v>
      </c>
      <c r="M343" s="75">
        <v>-48.274265999999997</v>
      </c>
      <c r="N343" s="76">
        <v>0</v>
      </c>
      <c r="O343" t="s">
        <v>849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</row>
    <row r="344" spans="1:29" x14ac:dyDescent="0.25">
      <c r="A344" s="74">
        <v>2018</v>
      </c>
      <c r="B344" s="74">
        <v>1</v>
      </c>
      <c r="C344" t="s">
        <v>886</v>
      </c>
      <c r="D344" t="s">
        <v>848</v>
      </c>
      <c r="E344" t="s">
        <v>58</v>
      </c>
      <c r="F344" t="s">
        <v>67</v>
      </c>
      <c r="G344" t="s">
        <v>14</v>
      </c>
      <c r="H344" s="68">
        <v>0</v>
      </c>
      <c r="I344" s="74">
        <v>2018</v>
      </c>
      <c r="J344">
        <v>2018</v>
      </c>
      <c r="K344">
        <v>0</v>
      </c>
      <c r="L344" s="75">
        <v>-18.928723999999999</v>
      </c>
      <c r="M344" s="75">
        <v>-48.274265999999997</v>
      </c>
      <c r="N344" s="76">
        <v>0</v>
      </c>
      <c r="O344" t="s">
        <v>849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</row>
    <row r="345" spans="1:29" x14ac:dyDescent="0.25">
      <c r="A345" s="74">
        <v>2018</v>
      </c>
      <c r="B345" s="74">
        <v>1</v>
      </c>
      <c r="C345" t="s">
        <v>887</v>
      </c>
      <c r="D345" t="s">
        <v>848</v>
      </c>
      <c r="E345" t="s">
        <v>58</v>
      </c>
      <c r="F345" t="s">
        <v>67</v>
      </c>
      <c r="G345" t="s">
        <v>14</v>
      </c>
      <c r="H345" s="68">
        <v>0</v>
      </c>
      <c r="I345" s="74">
        <v>2018</v>
      </c>
      <c r="J345">
        <v>2018</v>
      </c>
      <c r="K345">
        <v>0</v>
      </c>
      <c r="L345" s="75">
        <v>-18.928723999999999</v>
      </c>
      <c r="M345" s="75">
        <v>-48.274265999999997</v>
      </c>
      <c r="N345" s="76">
        <v>0</v>
      </c>
      <c r="O345" t="s">
        <v>849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</row>
    <row r="346" spans="1:29" x14ac:dyDescent="0.25">
      <c r="A346" s="74">
        <v>2018</v>
      </c>
      <c r="B346" s="74">
        <v>1</v>
      </c>
      <c r="C346" t="s">
        <v>888</v>
      </c>
      <c r="D346" t="s">
        <v>848</v>
      </c>
      <c r="E346" t="s">
        <v>58</v>
      </c>
      <c r="F346" t="s">
        <v>73</v>
      </c>
      <c r="G346" t="s">
        <v>14</v>
      </c>
      <c r="H346" s="68">
        <v>0</v>
      </c>
      <c r="I346" s="74">
        <v>2018</v>
      </c>
      <c r="J346">
        <v>2018</v>
      </c>
      <c r="K346">
        <v>0</v>
      </c>
      <c r="L346" s="74">
        <v>-18.977387</v>
      </c>
      <c r="M346" s="74">
        <v>-49.467793999999998</v>
      </c>
      <c r="N346" s="76">
        <v>0</v>
      </c>
      <c r="O346" t="s">
        <v>849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</row>
    <row r="347" spans="1:29" x14ac:dyDescent="0.25">
      <c r="A347" s="74">
        <v>2018</v>
      </c>
      <c r="B347" s="74">
        <v>1</v>
      </c>
      <c r="C347" t="s">
        <v>889</v>
      </c>
      <c r="D347" t="s">
        <v>848</v>
      </c>
      <c r="E347" t="s">
        <v>58</v>
      </c>
      <c r="F347" t="s">
        <v>67</v>
      </c>
      <c r="G347" t="s">
        <v>14</v>
      </c>
      <c r="H347" s="68">
        <v>0</v>
      </c>
      <c r="I347" s="74">
        <v>2018</v>
      </c>
      <c r="J347">
        <v>2018</v>
      </c>
      <c r="K347">
        <v>0</v>
      </c>
      <c r="L347" s="75">
        <v>-18.928723999999999</v>
      </c>
      <c r="M347" s="75">
        <v>-48.274265999999997</v>
      </c>
      <c r="N347" s="76">
        <v>0</v>
      </c>
      <c r="O347" t="s">
        <v>849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</row>
    <row r="348" spans="1:29" x14ac:dyDescent="0.25">
      <c r="A348" s="74">
        <v>2018</v>
      </c>
      <c r="B348" s="74">
        <v>1</v>
      </c>
      <c r="C348" t="s">
        <v>890</v>
      </c>
      <c r="D348" t="s">
        <v>848</v>
      </c>
      <c r="E348" t="s">
        <v>58</v>
      </c>
      <c r="F348" t="s">
        <v>67</v>
      </c>
      <c r="G348" t="s">
        <v>14</v>
      </c>
      <c r="H348" s="68">
        <v>0</v>
      </c>
      <c r="I348" s="74">
        <v>2018</v>
      </c>
      <c r="J348">
        <v>2018</v>
      </c>
      <c r="K348">
        <v>0</v>
      </c>
      <c r="L348" s="75">
        <v>-18.928723999999999</v>
      </c>
      <c r="M348" s="75">
        <v>-48.274265999999997</v>
      </c>
      <c r="N348" s="76">
        <v>0</v>
      </c>
      <c r="O348" t="s">
        <v>849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</row>
    <row r="349" spans="1:29" x14ac:dyDescent="0.25">
      <c r="A349" s="74">
        <v>2018</v>
      </c>
      <c r="B349" s="74">
        <v>1</v>
      </c>
      <c r="C349" t="s">
        <v>891</v>
      </c>
      <c r="D349" t="s">
        <v>848</v>
      </c>
      <c r="E349" t="s">
        <v>58</v>
      </c>
      <c r="F349" t="s">
        <v>67</v>
      </c>
      <c r="G349" t="s">
        <v>14</v>
      </c>
      <c r="H349" s="68">
        <v>995825.02</v>
      </c>
      <c r="I349" s="74">
        <v>2018</v>
      </c>
      <c r="J349">
        <v>2018</v>
      </c>
      <c r="K349">
        <v>7134</v>
      </c>
      <c r="L349" s="75">
        <v>-18.928723999999999</v>
      </c>
      <c r="M349" s="75">
        <v>-48.274265999999997</v>
      </c>
      <c r="N349" s="76">
        <v>0</v>
      </c>
      <c r="O349" t="s">
        <v>849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</row>
    <row r="350" spans="1:29" x14ac:dyDescent="0.25">
      <c r="A350" s="74">
        <v>2018</v>
      </c>
      <c r="B350" s="74">
        <v>1</v>
      </c>
      <c r="C350" t="s">
        <v>892</v>
      </c>
      <c r="D350" t="s">
        <v>848</v>
      </c>
      <c r="E350" t="s">
        <v>58</v>
      </c>
      <c r="F350" t="s">
        <v>67</v>
      </c>
      <c r="G350" t="s">
        <v>14</v>
      </c>
      <c r="H350" s="68">
        <v>0</v>
      </c>
      <c r="I350" s="74">
        <v>2018</v>
      </c>
      <c r="J350">
        <v>2018</v>
      </c>
      <c r="K350">
        <v>0</v>
      </c>
      <c r="L350" s="75">
        <v>-18.928723999999999</v>
      </c>
      <c r="M350" s="75">
        <v>-48.274265999999997</v>
      </c>
      <c r="N350" s="76">
        <v>0</v>
      </c>
      <c r="O350" t="s">
        <v>849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</row>
    <row r="351" spans="1:29" x14ac:dyDescent="0.25">
      <c r="A351" s="74">
        <v>2018</v>
      </c>
      <c r="B351" s="74">
        <v>1</v>
      </c>
      <c r="C351" t="s">
        <v>1001</v>
      </c>
      <c r="D351" t="s">
        <v>1002</v>
      </c>
      <c r="E351" t="s">
        <v>58</v>
      </c>
      <c r="F351" t="s">
        <v>67</v>
      </c>
      <c r="G351" t="s">
        <v>14</v>
      </c>
      <c r="H351" s="68">
        <v>142185.39000000001</v>
      </c>
      <c r="I351" s="74">
        <v>2018</v>
      </c>
      <c r="J351" s="74">
        <v>2018</v>
      </c>
      <c r="K351" s="74">
        <v>719</v>
      </c>
      <c r="L351" s="75">
        <v>-18.928723999999999</v>
      </c>
      <c r="M351" s="75">
        <v>-48.274265999999997</v>
      </c>
      <c r="N351" s="76">
        <v>0</v>
      </c>
      <c r="O351" t="s">
        <v>1001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20</v>
      </c>
      <c r="AC351">
        <v>22</v>
      </c>
    </row>
    <row r="352" spans="1:29" x14ac:dyDescent="0.25">
      <c r="A352" s="74">
        <v>2019</v>
      </c>
      <c r="B352" s="74">
        <v>1</v>
      </c>
      <c r="C352" t="s">
        <v>832</v>
      </c>
      <c r="D352" t="s">
        <v>833</v>
      </c>
      <c r="E352" t="s">
        <v>58</v>
      </c>
      <c r="F352" t="s">
        <v>67</v>
      </c>
      <c r="G352" t="s">
        <v>14</v>
      </c>
      <c r="H352" s="68">
        <v>7141128.9800000004</v>
      </c>
      <c r="I352" s="74">
        <v>2019</v>
      </c>
      <c r="J352" s="74">
        <v>2019</v>
      </c>
      <c r="K352">
        <v>0</v>
      </c>
      <c r="L352" s="75">
        <v>-18.928723999999999</v>
      </c>
      <c r="M352" s="75">
        <v>-48.274265999999997</v>
      </c>
      <c r="N352" s="76">
        <v>902379</v>
      </c>
      <c r="O352" t="s">
        <v>834</v>
      </c>
      <c r="P352">
        <v>0</v>
      </c>
      <c r="Q352">
        <v>0</v>
      </c>
      <c r="R352">
        <v>0</v>
      </c>
      <c r="S352" s="68">
        <v>7141128.4800000004</v>
      </c>
      <c r="T352" s="68">
        <v>0</v>
      </c>
      <c r="U352" s="74">
        <v>25558</v>
      </c>
      <c r="V352" s="74">
        <v>876821</v>
      </c>
      <c r="W352" s="74">
        <v>809261</v>
      </c>
      <c r="X352" s="74">
        <v>79935</v>
      </c>
      <c r="Y352" s="74">
        <v>5881</v>
      </c>
      <c r="Z352" s="74">
        <v>6806</v>
      </c>
      <c r="AA352" s="74">
        <v>496</v>
      </c>
    </row>
    <row r="353" spans="1:27" x14ac:dyDescent="0.25">
      <c r="A353" s="74">
        <v>2019</v>
      </c>
      <c r="B353" s="74">
        <v>1</v>
      </c>
      <c r="C353" t="s">
        <v>832</v>
      </c>
      <c r="D353" t="s">
        <v>833</v>
      </c>
      <c r="E353" t="s">
        <v>58</v>
      </c>
      <c r="F353" t="s">
        <v>73</v>
      </c>
      <c r="G353" t="s">
        <v>14</v>
      </c>
      <c r="H353" s="68">
        <f>SUM(S353:T353)</f>
        <v>1751941.16</v>
      </c>
      <c r="I353" s="74">
        <v>2019</v>
      </c>
      <c r="J353" s="74">
        <v>2019</v>
      </c>
      <c r="K353">
        <v>0</v>
      </c>
      <c r="L353" s="74">
        <v>-18.977387</v>
      </c>
      <c r="M353" s="74">
        <v>-49.467793999999998</v>
      </c>
      <c r="N353" s="76">
        <v>169942</v>
      </c>
      <c r="O353" t="s">
        <v>834</v>
      </c>
      <c r="P353">
        <v>0</v>
      </c>
      <c r="Q353">
        <v>0</v>
      </c>
      <c r="R353">
        <v>0</v>
      </c>
      <c r="S353" s="68">
        <v>1712990.9</v>
      </c>
      <c r="T353" s="68">
        <v>38950.26</v>
      </c>
      <c r="U353">
        <v>11017</v>
      </c>
      <c r="V353">
        <v>158925</v>
      </c>
      <c r="W353">
        <v>165652</v>
      </c>
      <c r="X353">
        <v>2017</v>
      </c>
      <c r="Y353">
        <v>2186</v>
      </c>
      <c r="Z353">
        <v>0</v>
      </c>
      <c r="AA353">
        <v>87</v>
      </c>
    </row>
    <row r="354" spans="1:27" x14ac:dyDescent="0.25">
      <c r="A354">
        <v>2019</v>
      </c>
      <c r="B354" s="74">
        <v>1</v>
      </c>
      <c r="C354" t="s">
        <v>835</v>
      </c>
      <c r="D354" t="s">
        <v>833</v>
      </c>
      <c r="E354" t="s">
        <v>58</v>
      </c>
      <c r="F354" t="s">
        <v>67</v>
      </c>
      <c r="G354" t="s">
        <v>14</v>
      </c>
      <c r="H354" s="68">
        <v>1709708.66</v>
      </c>
      <c r="I354" s="74">
        <v>2019</v>
      </c>
      <c r="J354" s="74">
        <v>2020</v>
      </c>
      <c r="K354" s="74">
        <v>0</v>
      </c>
      <c r="L354" s="75">
        <v>-18.928723999999999</v>
      </c>
      <c r="M354" s="75">
        <v>-48.274265999999997</v>
      </c>
      <c r="N354" s="76">
        <v>0</v>
      </c>
      <c r="O354" t="s">
        <v>834</v>
      </c>
      <c r="P354">
        <v>0</v>
      </c>
      <c r="Q354">
        <v>0</v>
      </c>
      <c r="R354">
        <v>0</v>
      </c>
      <c r="S354" s="68">
        <v>0</v>
      </c>
      <c r="T354" s="68">
        <v>1709708.66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</row>
    <row r="355" spans="1:27" x14ac:dyDescent="0.25">
      <c r="A355" s="74">
        <v>2019</v>
      </c>
      <c r="B355" s="74">
        <v>1</v>
      </c>
      <c r="C355" t="s">
        <v>832</v>
      </c>
      <c r="D355" t="s">
        <v>833</v>
      </c>
      <c r="E355" t="s">
        <v>58</v>
      </c>
      <c r="F355" t="s">
        <v>63</v>
      </c>
      <c r="G355" t="s">
        <v>14</v>
      </c>
      <c r="H355" s="68">
        <v>0</v>
      </c>
      <c r="I355" s="74">
        <v>2019</v>
      </c>
      <c r="J355" s="74">
        <v>2019</v>
      </c>
      <c r="K355">
        <v>0</v>
      </c>
      <c r="L355" s="74">
        <v>-18.729498</v>
      </c>
      <c r="M355" s="74">
        <v>-47.49577</v>
      </c>
      <c r="N355" s="76">
        <v>0</v>
      </c>
      <c r="O355" t="s">
        <v>834</v>
      </c>
      <c r="P355">
        <v>0</v>
      </c>
      <c r="Q355">
        <v>0</v>
      </c>
      <c r="R355">
        <v>0</v>
      </c>
      <c r="S355" s="68">
        <v>0</v>
      </c>
      <c r="T355" s="68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</row>
    <row r="356" spans="1:27" x14ac:dyDescent="0.25">
      <c r="A356" s="74">
        <v>2019</v>
      </c>
      <c r="B356" s="74">
        <v>1</v>
      </c>
      <c r="C356" t="s">
        <v>832</v>
      </c>
      <c r="D356" t="s">
        <v>833</v>
      </c>
      <c r="E356" t="s">
        <v>58</v>
      </c>
      <c r="F356" t="s">
        <v>59</v>
      </c>
      <c r="G356" t="s">
        <v>14</v>
      </c>
      <c r="H356" s="68">
        <v>0</v>
      </c>
      <c r="I356" s="74">
        <v>2019</v>
      </c>
      <c r="J356" s="74">
        <v>2019</v>
      </c>
      <c r="K356">
        <v>0</v>
      </c>
      <c r="L356" s="74">
        <v>-18.591604</v>
      </c>
      <c r="M356" s="74">
        <v>-46.496006000000001</v>
      </c>
      <c r="N356" s="76">
        <v>0</v>
      </c>
      <c r="O356" t="s">
        <v>834</v>
      </c>
      <c r="P356">
        <v>0</v>
      </c>
      <c r="Q356">
        <v>0</v>
      </c>
      <c r="R356">
        <v>0</v>
      </c>
      <c r="S356" s="68">
        <v>0</v>
      </c>
      <c r="T356" s="68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</row>
    <row r="357" spans="1:27" x14ac:dyDescent="0.25">
      <c r="A357" s="74">
        <v>2019</v>
      </c>
      <c r="B357" s="74">
        <v>1</v>
      </c>
      <c r="C357" t="s">
        <v>836</v>
      </c>
      <c r="D357" t="s">
        <v>837</v>
      </c>
      <c r="E357" t="s">
        <v>58</v>
      </c>
      <c r="F357" t="s">
        <v>67</v>
      </c>
      <c r="G357" t="s">
        <v>14</v>
      </c>
      <c r="H357" s="68">
        <v>746597.21</v>
      </c>
      <c r="I357" s="74">
        <v>2019</v>
      </c>
      <c r="J357" s="74">
        <v>2019</v>
      </c>
      <c r="K357">
        <v>118</v>
      </c>
      <c r="L357" s="75">
        <v>-18.928723999999999</v>
      </c>
      <c r="M357" s="75">
        <v>-48.274265999999997</v>
      </c>
      <c r="N357" s="76">
        <v>0</v>
      </c>
      <c r="O357" t="s">
        <v>838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</row>
    <row r="358" spans="1:27" x14ac:dyDescent="0.25">
      <c r="A358" s="74">
        <v>2019</v>
      </c>
      <c r="B358" s="74">
        <v>1</v>
      </c>
      <c r="C358" t="s">
        <v>839</v>
      </c>
      <c r="D358" t="s">
        <v>837</v>
      </c>
      <c r="E358" t="s">
        <v>58</v>
      </c>
      <c r="F358" t="s">
        <v>67</v>
      </c>
      <c r="G358" t="s">
        <v>14</v>
      </c>
      <c r="H358" s="68">
        <v>744587.94</v>
      </c>
      <c r="I358" s="74">
        <v>2019</v>
      </c>
      <c r="J358" s="74">
        <v>2019</v>
      </c>
      <c r="K358">
        <v>1352</v>
      </c>
      <c r="L358" s="75">
        <v>-18.928723999999999</v>
      </c>
      <c r="M358" s="75">
        <v>-48.274265999999997</v>
      </c>
      <c r="N358" s="76">
        <v>0</v>
      </c>
      <c r="O358" t="s">
        <v>840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</row>
    <row r="359" spans="1:27" x14ac:dyDescent="0.25">
      <c r="A359" s="74">
        <v>2019</v>
      </c>
      <c r="B359" s="74">
        <v>1</v>
      </c>
      <c r="C359" t="s">
        <v>839</v>
      </c>
      <c r="D359" t="s">
        <v>837</v>
      </c>
      <c r="E359" t="s">
        <v>58</v>
      </c>
      <c r="F359" t="s">
        <v>73</v>
      </c>
      <c r="G359" t="s">
        <v>14</v>
      </c>
      <c r="H359" s="68">
        <v>0</v>
      </c>
      <c r="I359" s="74">
        <v>2019</v>
      </c>
      <c r="J359" s="74">
        <v>2019</v>
      </c>
      <c r="K359">
        <v>2</v>
      </c>
      <c r="L359" s="74">
        <v>-18.977387</v>
      </c>
      <c r="M359" s="74">
        <v>-49.467793999999998</v>
      </c>
      <c r="N359" s="76">
        <v>0</v>
      </c>
      <c r="O359" t="s">
        <v>840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</row>
    <row r="360" spans="1:27" x14ac:dyDescent="0.25">
      <c r="A360" s="74">
        <v>2019</v>
      </c>
      <c r="B360" s="74">
        <v>1</v>
      </c>
      <c r="C360" t="s">
        <v>844</v>
      </c>
      <c r="D360" t="s">
        <v>845</v>
      </c>
      <c r="E360" t="s">
        <v>58</v>
      </c>
      <c r="F360" t="s">
        <v>63</v>
      </c>
      <c r="G360" t="s">
        <v>14</v>
      </c>
      <c r="H360" s="68">
        <v>0</v>
      </c>
      <c r="I360" s="74">
        <v>2019</v>
      </c>
      <c r="J360" s="74">
        <v>2019</v>
      </c>
      <c r="K360">
        <v>93</v>
      </c>
      <c r="L360" s="74">
        <v>-18.729498</v>
      </c>
      <c r="M360" s="74">
        <v>-47.49577</v>
      </c>
      <c r="N360" s="76">
        <v>0</v>
      </c>
      <c r="O360" t="s">
        <v>846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</row>
    <row r="361" spans="1:27" x14ac:dyDescent="0.25">
      <c r="A361" s="74">
        <v>2019</v>
      </c>
      <c r="B361" s="74">
        <v>1</v>
      </c>
      <c r="C361" t="s">
        <v>844</v>
      </c>
      <c r="D361" t="s">
        <v>845</v>
      </c>
      <c r="E361" t="s">
        <v>58</v>
      </c>
      <c r="F361" t="s">
        <v>59</v>
      </c>
      <c r="G361" t="s">
        <v>14</v>
      </c>
      <c r="H361" s="68">
        <v>0</v>
      </c>
      <c r="I361" s="74">
        <v>2019</v>
      </c>
      <c r="J361" s="74">
        <v>2019</v>
      </c>
      <c r="K361">
        <v>15</v>
      </c>
      <c r="L361" s="74">
        <v>-18.591604</v>
      </c>
      <c r="M361" s="74">
        <v>-46.496006000000001</v>
      </c>
      <c r="N361" s="76">
        <v>0</v>
      </c>
      <c r="O361" t="s">
        <v>846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</row>
    <row r="362" spans="1:27" x14ac:dyDescent="0.25">
      <c r="A362" s="74">
        <v>2019</v>
      </c>
      <c r="B362" s="74">
        <v>1</v>
      </c>
      <c r="C362" t="s">
        <v>844</v>
      </c>
      <c r="D362" t="s">
        <v>845</v>
      </c>
      <c r="E362" t="s">
        <v>58</v>
      </c>
      <c r="F362" t="s">
        <v>67</v>
      </c>
      <c r="G362" t="s">
        <v>1020</v>
      </c>
      <c r="H362" s="68">
        <v>21100</v>
      </c>
      <c r="I362" s="74">
        <v>2019</v>
      </c>
      <c r="J362" s="74">
        <v>2019</v>
      </c>
      <c r="K362">
        <v>1948</v>
      </c>
      <c r="L362" s="75">
        <v>-18.928723999999999</v>
      </c>
      <c r="M362" s="75">
        <v>-48.274265999999997</v>
      </c>
      <c r="N362" s="76">
        <v>0</v>
      </c>
      <c r="O362" t="s">
        <v>846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</row>
    <row r="363" spans="1:27" x14ac:dyDescent="0.25">
      <c r="A363" s="74">
        <v>2019</v>
      </c>
      <c r="B363" s="74">
        <v>1</v>
      </c>
      <c r="C363" t="s">
        <v>844</v>
      </c>
      <c r="D363" t="s">
        <v>845</v>
      </c>
      <c r="E363" t="s">
        <v>58</v>
      </c>
      <c r="F363" t="s">
        <v>73</v>
      </c>
      <c r="G363" t="s">
        <v>14</v>
      </c>
      <c r="H363" s="68">
        <v>0</v>
      </c>
      <c r="I363" s="74">
        <v>2019</v>
      </c>
      <c r="J363" s="74">
        <v>2019</v>
      </c>
      <c r="K363">
        <v>603</v>
      </c>
      <c r="L363" s="74">
        <v>-18.977387</v>
      </c>
      <c r="M363" s="74">
        <v>-49.467793999999998</v>
      </c>
      <c r="N363" s="76">
        <v>0</v>
      </c>
      <c r="O363" t="s">
        <v>846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</row>
    <row r="364" spans="1:27" x14ac:dyDescent="0.25">
      <c r="A364" s="74">
        <v>2019</v>
      </c>
      <c r="B364" s="74">
        <v>1</v>
      </c>
      <c r="C364" t="s">
        <v>1003</v>
      </c>
      <c r="D364" t="s">
        <v>837</v>
      </c>
      <c r="E364" t="s">
        <v>58</v>
      </c>
      <c r="F364" t="s">
        <v>67</v>
      </c>
      <c r="G364" t="s">
        <v>14</v>
      </c>
      <c r="H364" s="68">
        <v>0</v>
      </c>
      <c r="I364" s="74">
        <v>2019</v>
      </c>
      <c r="J364" s="74">
        <v>2019</v>
      </c>
      <c r="K364">
        <v>0</v>
      </c>
      <c r="L364" s="75">
        <v>-18.928723999999999</v>
      </c>
      <c r="M364" s="75">
        <v>-48.274265999999997</v>
      </c>
      <c r="N364" s="76">
        <v>0</v>
      </c>
      <c r="O364" t="s">
        <v>842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</row>
    <row r="365" spans="1:27" x14ac:dyDescent="0.25">
      <c r="A365" s="74">
        <v>2019</v>
      </c>
      <c r="B365" s="74">
        <v>1</v>
      </c>
      <c r="C365" t="s">
        <v>843</v>
      </c>
      <c r="D365" t="s">
        <v>837</v>
      </c>
      <c r="E365" t="s">
        <v>58</v>
      </c>
      <c r="F365" t="s">
        <v>67</v>
      </c>
      <c r="G365" t="s">
        <v>14</v>
      </c>
      <c r="H365" s="68">
        <v>0</v>
      </c>
      <c r="I365" s="74">
        <v>2019</v>
      </c>
      <c r="J365" s="74">
        <v>2019</v>
      </c>
      <c r="K365">
        <v>0</v>
      </c>
      <c r="L365" s="75">
        <v>-18.928723999999999</v>
      </c>
      <c r="M365" s="75">
        <v>-48.274265999999997</v>
      </c>
      <c r="N365" s="76">
        <v>0</v>
      </c>
      <c r="O365" t="s">
        <v>842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</row>
    <row r="366" spans="1:27" x14ac:dyDescent="0.25">
      <c r="A366" s="74">
        <v>2019</v>
      </c>
      <c r="B366" s="74">
        <v>1</v>
      </c>
      <c r="C366" t="s">
        <v>1021</v>
      </c>
      <c r="D366" t="s">
        <v>837</v>
      </c>
      <c r="E366" t="s">
        <v>58</v>
      </c>
      <c r="F366" t="s">
        <v>67</v>
      </c>
      <c r="G366" t="s">
        <v>14</v>
      </c>
      <c r="H366" s="68">
        <v>0</v>
      </c>
      <c r="I366" s="74">
        <v>2019</v>
      </c>
      <c r="J366" s="74">
        <v>2019</v>
      </c>
      <c r="K366">
        <v>0</v>
      </c>
      <c r="L366" s="75">
        <v>-18.928723999999999</v>
      </c>
      <c r="M366" s="75">
        <v>-48.274265999999997</v>
      </c>
      <c r="N366" s="76">
        <v>0</v>
      </c>
      <c r="O366" t="s">
        <v>842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</row>
    <row r="367" spans="1:27" x14ac:dyDescent="0.25">
      <c r="A367" s="74">
        <v>2019</v>
      </c>
      <c r="B367" s="74">
        <v>1</v>
      </c>
      <c r="C367" t="s">
        <v>1022</v>
      </c>
      <c r="D367" t="s">
        <v>837</v>
      </c>
      <c r="E367" t="s">
        <v>58</v>
      </c>
      <c r="F367" t="s">
        <v>67</v>
      </c>
      <c r="G367" t="s">
        <v>14</v>
      </c>
      <c r="H367" s="68">
        <v>0</v>
      </c>
      <c r="I367" s="74">
        <v>2019</v>
      </c>
      <c r="J367" s="74">
        <v>2019</v>
      </c>
      <c r="K367">
        <v>0</v>
      </c>
      <c r="L367" s="75">
        <v>-18.928723999999999</v>
      </c>
      <c r="M367" s="75">
        <v>-48.274265999999997</v>
      </c>
      <c r="N367" s="76">
        <v>0</v>
      </c>
      <c r="O367" t="s">
        <v>842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</row>
    <row r="368" spans="1:27" x14ac:dyDescent="0.25">
      <c r="A368" s="74">
        <v>2019</v>
      </c>
      <c r="B368" s="74">
        <v>1</v>
      </c>
      <c r="C368" t="s">
        <v>886</v>
      </c>
      <c r="D368" t="s">
        <v>837</v>
      </c>
      <c r="E368" t="s">
        <v>58</v>
      </c>
      <c r="F368" t="s">
        <v>67</v>
      </c>
      <c r="G368" t="s">
        <v>14</v>
      </c>
      <c r="H368" s="68">
        <v>0</v>
      </c>
      <c r="I368" s="74">
        <v>2019</v>
      </c>
      <c r="J368" s="74">
        <v>2019</v>
      </c>
      <c r="K368">
        <v>0</v>
      </c>
      <c r="L368" s="75">
        <v>-18.928723999999999</v>
      </c>
      <c r="M368" s="75">
        <v>-48.274265999999997</v>
      </c>
      <c r="N368" s="76">
        <v>0</v>
      </c>
      <c r="O368" t="s">
        <v>842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</row>
    <row r="369" spans="1:27" x14ac:dyDescent="0.25">
      <c r="A369" s="74">
        <v>2019</v>
      </c>
      <c r="B369" s="74">
        <v>1</v>
      </c>
      <c r="C369" t="s">
        <v>1004</v>
      </c>
      <c r="D369" t="s">
        <v>837</v>
      </c>
      <c r="E369" t="s">
        <v>58</v>
      </c>
      <c r="F369" t="s">
        <v>67</v>
      </c>
      <c r="G369" t="s">
        <v>14</v>
      </c>
      <c r="H369" s="68">
        <v>0</v>
      </c>
      <c r="I369" s="74">
        <v>2019</v>
      </c>
      <c r="J369" s="74">
        <v>2019</v>
      </c>
      <c r="K369">
        <v>0</v>
      </c>
      <c r="L369" s="75">
        <v>-18.928723999999999</v>
      </c>
      <c r="M369" s="75">
        <v>-48.274265999999997</v>
      </c>
      <c r="N369" s="76">
        <v>0</v>
      </c>
      <c r="O369" t="s">
        <v>842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</row>
    <row r="370" spans="1:27" x14ac:dyDescent="0.25">
      <c r="A370" s="74">
        <v>2019</v>
      </c>
      <c r="B370" s="74">
        <v>1</v>
      </c>
      <c r="C370" t="s">
        <v>1005</v>
      </c>
      <c r="D370" t="s">
        <v>837</v>
      </c>
      <c r="E370" t="s">
        <v>58</v>
      </c>
      <c r="F370" t="s">
        <v>67</v>
      </c>
      <c r="G370" t="s">
        <v>14</v>
      </c>
      <c r="H370" s="68">
        <v>0</v>
      </c>
      <c r="I370" s="74">
        <v>2019</v>
      </c>
      <c r="J370" s="74">
        <v>2019</v>
      </c>
      <c r="K370">
        <v>0</v>
      </c>
      <c r="L370" s="75">
        <v>-18.928723999999999</v>
      </c>
      <c r="M370" s="75">
        <v>-48.274265999999997</v>
      </c>
      <c r="N370" s="76">
        <v>0</v>
      </c>
      <c r="O370" t="s">
        <v>842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</row>
    <row r="371" spans="1:27" x14ac:dyDescent="0.25">
      <c r="A371" s="74">
        <v>2019</v>
      </c>
      <c r="B371" s="74">
        <v>1</v>
      </c>
      <c r="C371" t="s">
        <v>1006</v>
      </c>
      <c r="D371" t="s">
        <v>837</v>
      </c>
      <c r="E371" t="s">
        <v>58</v>
      </c>
      <c r="F371" t="s">
        <v>67</v>
      </c>
      <c r="G371" t="s">
        <v>14</v>
      </c>
      <c r="H371" s="68">
        <v>0</v>
      </c>
      <c r="I371" s="74">
        <v>2019</v>
      </c>
      <c r="J371" s="74">
        <v>2019</v>
      </c>
      <c r="K371">
        <v>0</v>
      </c>
      <c r="L371" s="75">
        <v>-18.928723999999999</v>
      </c>
      <c r="M371" s="75">
        <v>-48.274265999999997</v>
      </c>
      <c r="N371" s="76">
        <v>0</v>
      </c>
      <c r="O371" t="s">
        <v>842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</row>
    <row r="372" spans="1:27" x14ac:dyDescent="0.25">
      <c r="A372" s="74">
        <v>2019</v>
      </c>
      <c r="B372" s="74">
        <v>1</v>
      </c>
      <c r="C372" t="s">
        <v>1007</v>
      </c>
      <c r="D372" t="s">
        <v>837</v>
      </c>
      <c r="E372" t="s">
        <v>58</v>
      </c>
      <c r="F372" t="s">
        <v>67</v>
      </c>
      <c r="G372" t="s">
        <v>14</v>
      </c>
      <c r="H372" s="68">
        <v>0</v>
      </c>
      <c r="I372" s="74">
        <v>2019</v>
      </c>
      <c r="J372" s="74">
        <v>2019</v>
      </c>
      <c r="K372">
        <v>0</v>
      </c>
      <c r="L372" s="75">
        <v>-18.928723999999999</v>
      </c>
      <c r="M372" s="75">
        <v>-48.274265999999997</v>
      </c>
      <c r="N372" s="76">
        <v>0</v>
      </c>
      <c r="O372" t="s">
        <v>842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</row>
    <row r="373" spans="1:27" x14ac:dyDescent="0.25">
      <c r="A373" s="74">
        <v>2019</v>
      </c>
      <c r="B373" s="74">
        <v>1</v>
      </c>
      <c r="C373" t="s">
        <v>1008</v>
      </c>
      <c r="D373" t="s">
        <v>837</v>
      </c>
      <c r="E373" t="s">
        <v>58</v>
      </c>
      <c r="F373" t="s">
        <v>67</v>
      </c>
      <c r="G373" t="s">
        <v>14</v>
      </c>
      <c r="H373" s="68">
        <v>0</v>
      </c>
      <c r="I373" s="74">
        <v>2019</v>
      </c>
      <c r="J373" s="74">
        <v>2019</v>
      </c>
      <c r="K373">
        <v>0</v>
      </c>
      <c r="L373" s="75">
        <v>-18.928723999999999</v>
      </c>
      <c r="M373" s="75">
        <v>-48.274265999999997</v>
      </c>
      <c r="N373" s="76">
        <v>0</v>
      </c>
      <c r="O373" t="s">
        <v>842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</row>
    <row r="374" spans="1:27" x14ac:dyDescent="0.25">
      <c r="A374" s="74">
        <v>2019</v>
      </c>
      <c r="B374" s="74">
        <v>1</v>
      </c>
      <c r="C374" t="s">
        <v>895</v>
      </c>
      <c r="D374" t="s">
        <v>896</v>
      </c>
      <c r="E374" t="s">
        <v>58</v>
      </c>
      <c r="F374" t="s">
        <v>67</v>
      </c>
      <c r="G374" t="s">
        <v>14</v>
      </c>
      <c r="H374" s="68">
        <v>0</v>
      </c>
      <c r="I374" s="74">
        <v>2019</v>
      </c>
      <c r="J374" s="74">
        <v>2019</v>
      </c>
      <c r="K374">
        <v>0</v>
      </c>
      <c r="L374" s="75">
        <v>-18.928723999999999</v>
      </c>
      <c r="M374" s="75">
        <v>-48.274265999999997</v>
      </c>
      <c r="N374" s="76">
        <v>0</v>
      </c>
      <c r="O374" t="s">
        <v>894</v>
      </c>
      <c r="P374" t="s">
        <v>897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</row>
    <row r="375" spans="1:27" x14ac:dyDescent="0.25">
      <c r="A375" s="74">
        <v>2019</v>
      </c>
      <c r="B375" s="74">
        <v>1</v>
      </c>
      <c r="C375" t="s">
        <v>895</v>
      </c>
      <c r="D375" t="s">
        <v>896</v>
      </c>
      <c r="E375" t="s">
        <v>58</v>
      </c>
      <c r="F375" t="s">
        <v>67</v>
      </c>
      <c r="G375" t="s">
        <v>14</v>
      </c>
      <c r="H375" s="68">
        <v>0</v>
      </c>
      <c r="I375" s="74">
        <v>2019</v>
      </c>
      <c r="J375" s="74">
        <v>2019</v>
      </c>
      <c r="K375">
        <v>0</v>
      </c>
      <c r="L375" s="75">
        <v>-18.928723999999999</v>
      </c>
      <c r="M375" s="75">
        <v>-48.274265999999997</v>
      </c>
      <c r="N375" s="76">
        <v>0</v>
      </c>
      <c r="O375" t="s">
        <v>894</v>
      </c>
      <c r="P375" t="s">
        <v>897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</row>
    <row r="376" spans="1:27" x14ac:dyDescent="0.25">
      <c r="A376" s="74">
        <v>2019</v>
      </c>
      <c r="B376" s="74">
        <v>1</v>
      </c>
      <c r="C376" t="s">
        <v>895</v>
      </c>
      <c r="D376" t="s">
        <v>896</v>
      </c>
      <c r="E376" t="s">
        <v>58</v>
      </c>
      <c r="F376" t="s">
        <v>73</v>
      </c>
      <c r="G376" t="s">
        <v>14</v>
      </c>
      <c r="H376" s="68">
        <v>0</v>
      </c>
      <c r="I376" s="74">
        <v>2019</v>
      </c>
      <c r="J376" s="74">
        <v>2019</v>
      </c>
      <c r="K376">
        <v>0</v>
      </c>
      <c r="L376" s="74">
        <v>-18.977387</v>
      </c>
      <c r="M376" s="74">
        <v>-49.467793999999998</v>
      </c>
      <c r="N376" s="76">
        <v>0</v>
      </c>
      <c r="O376" t="s">
        <v>894</v>
      </c>
      <c r="P376" t="s">
        <v>897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</row>
    <row r="377" spans="1:27" x14ac:dyDescent="0.25">
      <c r="A377" s="74">
        <v>2019</v>
      </c>
      <c r="B377" s="74">
        <v>1</v>
      </c>
      <c r="C377" t="s">
        <v>1009</v>
      </c>
      <c r="D377" t="s">
        <v>896</v>
      </c>
      <c r="E377" t="s">
        <v>58</v>
      </c>
      <c r="F377" t="s">
        <v>67</v>
      </c>
      <c r="G377" t="s">
        <v>14</v>
      </c>
      <c r="H377" s="68">
        <v>0</v>
      </c>
      <c r="I377" s="74">
        <v>2019</v>
      </c>
      <c r="J377" s="74">
        <v>2019</v>
      </c>
      <c r="K377">
        <v>0</v>
      </c>
      <c r="L377" s="75">
        <v>-18.928723999999999</v>
      </c>
      <c r="M377" s="75">
        <v>-48.274265999999997</v>
      </c>
      <c r="N377" s="76">
        <v>0</v>
      </c>
      <c r="O377" t="s">
        <v>894</v>
      </c>
      <c r="P377" t="s">
        <v>1010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</row>
    <row r="378" spans="1:27" x14ac:dyDescent="0.25">
      <c r="A378" s="74">
        <v>2019</v>
      </c>
      <c r="B378" s="74">
        <v>1</v>
      </c>
      <c r="C378" t="s">
        <v>1009</v>
      </c>
      <c r="D378" t="s">
        <v>896</v>
      </c>
      <c r="E378" t="s">
        <v>58</v>
      </c>
      <c r="F378" t="s">
        <v>67</v>
      </c>
      <c r="G378" t="s">
        <v>14</v>
      </c>
      <c r="H378" s="68">
        <v>0</v>
      </c>
      <c r="I378" s="74">
        <v>2019</v>
      </c>
      <c r="J378" s="74">
        <v>2019</v>
      </c>
      <c r="K378">
        <v>0</v>
      </c>
      <c r="L378" s="75">
        <v>-18.928723999999999</v>
      </c>
      <c r="M378" s="75">
        <v>-48.274265999999997</v>
      </c>
      <c r="N378" s="76">
        <v>0</v>
      </c>
      <c r="O378" t="s">
        <v>894</v>
      </c>
      <c r="P378" t="s">
        <v>1010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</row>
    <row r="379" spans="1:27" x14ac:dyDescent="0.25">
      <c r="A379" s="74">
        <v>2019</v>
      </c>
      <c r="B379" s="74">
        <v>1</v>
      </c>
      <c r="C379" t="s">
        <v>1023</v>
      </c>
      <c r="D379" t="s">
        <v>896</v>
      </c>
      <c r="E379" t="s">
        <v>58</v>
      </c>
      <c r="F379" t="s">
        <v>73</v>
      </c>
      <c r="G379" t="s">
        <v>14</v>
      </c>
      <c r="H379" s="68">
        <v>0</v>
      </c>
      <c r="I379" s="74">
        <v>2019</v>
      </c>
      <c r="J379" s="74">
        <v>2019</v>
      </c>
      <c r="K379">
        <v>0</v>
      </c>
      <c r="L379" s="74">
        <v>-18.977387</v>
      </c>
      <c r="M379" s="74">
        <v>-49.467793999999998</v>
      </c>
      <c r="N379" s="76">
        <v>0</v>
      </c>
      <c r="O379" t="s">
        <v>894</v>
      </c>
      <c r="P379" t="s">
        <v>1024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</row>
    <row r="380" spans="1:27" x14ac:dyDescent="0.25">
      <c r="A380" s="74">
        <v>2019</v>
      </c>
      <c r="B380" s="74">
        <v>1</v>
      </c>
      <c r="C380" t="s">
        <v>1025</v>
      </c>
      <c r="D380" t="s">
        <v>896</v>
      </c>
      <c r="E380" t="s">
        <v>58</v>
      </c>
      <c r="F380" t="s">
        <v>67</v>
      </c>
      <c r="G380" t="s">
        <v>14</v>
      </c>
      <c r="H380" s="68">
        <v>0</v>
      </c>
      <c r="I380" s="74">
        <v>2019</v>
      </c>
      <c r="J380" s="74">
        <v>2019</v>
      </c>
      <c r="K380">
        <v>0</v>
      </c>
      <c r="L380" s="75">
        <v>-18.928723999999999</v>
      </c>
      <c r="M380" s="75">
        <v>-48.274265999999997</v>
      </c>
      <c r="N380" s="76">
        <v>0</v>
      </c>
      <c r="O380" t="s">
        <v>894</v>
      </c>
      <c r="P380" t="s">
        <v>897</v>
      </c>
      <c r="Q380">
        <v>0</v>
      </c>
      <c r="R380">
        <v>0</v>
      </c>
      <c r="S380" s="74">
        <v>0</v>
      </c>
      <c r="T380" s="74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</row>
    <row r="381" spans="1:27" x14ac:dyDescent="0.25">
      <c r="A381" s="74">
        <v>2019</v>
      </c>
      <c r="B381" s="74">
        <v>1</v>
      </c>
      <c r="C381" t="s">
        <v>1026</v>
      </c>
      <c r="D381" t="s">
        <v>896</v>
      </c>
      <c r="E381" t="s">
        <v>58</v>
      </c>
      <c r="F381" t="s">
        <v>67</v>
      </c>
      <c r="G381" t="s">
        <v>14</v>
      </c>
      <c r="H381" s="68">
        <v>0</v>
      </c>
      <c r="I381" s="74">
        <v>2019</v>
      </c>
      <c r="J381" s="74">
        <v>2019</v>
      </c>
      <c r="K381">
        <v>0</v>
      </c>
      <c r="L381" s="75">
        <v>-18.928723999999999</v>
      </c>
      <c r="M381" s="75">
        <v>-48.274265999999997</v>
      </c>
      <c r="N381" s="76">
        <v>0</v>
      </c>
      <c r="O381" t="s">
        <v>894</v>
      </c>
      <c r="P381" t="s">
        <v>1027</v>
      </c>
      <c r="Q381">
        <v>0</v>
      </c>
      <c r="R381">
        <v>0</v>
      </c>
      <c r="S381" s="74">
        <v>0</v>
      </c>
      <c r="T381" s="74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</row>
    <row r="382" spans="1:27" x14ac:dyDescent="0.25">
      <c r="A382" s="74">
        <v>2019</v>
      </c>
      <c r="B382" s="74">
        <v>1</v>
      </c>
      <c r="C382" t="s">
        <v>1028</v>
      </c>
      <c r="D382" t="s">
        <v>896</v>
      </c>
      <c r="E382" t="s">
        <v>58</v>
      </c>
      <c r="F382" t="s">
        <v>67</v>
      </c>
      <c r="G382" t="s">
        <v>14</v>
      </c>
      <c r="H382" s="68">
        <v>0</v>
      </c>
      <c r="I382" s="74">
        <v>2019</v>
      </c>
      <c r="J382" s="74">
        <v>2019</v>
      </c>
      <c r="K382">
        <v>0</v>
      </c>
      <c r="L382" s="75">
        <v>-18.928723999999999</v>
      </c>
      <c r="M382" s="75">
        <v>-48.274265999999997</v>
      </c>
      <c r="N382" s="76">
        <v>0</v>
      </c>
      <c r="O382" t="s">
        <v>894</v>
      </c>
      <c r="P382" t="s">
        <v>1027</v>
      </c>
      <c r="Q382">
        <v>0</v>
      </c>
      <c r="R382">
        <v>0</v>
      </c>
      <c r="S382" s="74">
        <v>0</v>
      </c>
      <c r="T382" s="74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</row>
    <row r="383" spans="1:27" x14ac:dyDescent="0.25">
      <c r="A383" s="74">
        <v>2019</v>
      </c>
      <c r="B383" s="74">
        <v>1</v>
      </c>
      <c r="C383" t="s">
        <v>1013</v>
      </c>
      <c r="D383" t="s">
        <v>896</v>
      </c>
      <c r="E383" t="s">
        <v>58</v>
      </c>
      <c r="F383" t="s">
        <v>67</v>
      </c>
      <c r="G383" t="s">
        <v>14</v>
      </c>
      <c r="H383" s="68">
        <v>0</v>
      </c>
      <c r="I383" s="74">
        <v>2019</v>
      </c>
      <c r="J383" s="74">
        <v>2019</v>
      </c>
      <c r="K383">
        <v>0</v>
      </c>
      <c r="L383" s="75">
        <v>-18.928723999999999</v>
      </c>
      <c r="M383" s="75">
        <v>-48.274265999999997</v>
      </c>
      <c r="N383" s="76">
        <v>0</v>
      </c>
      <c r="O383" t="s">
        <v>894</v>
      </c>
      <c r="P383" t="s">
        <v>1012</v>
      </c>
      <c r="Q383">
        <v>0</v>
      </c>
      <c r="R383">
        <v>0</v>
      </c>
      <c r="S383" s="74">
        <v>0</v>
      </c>
      <c r="T383" s="74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</row>
    <row r="384" spans="1:27" x14ac:dyDescent="0.25">
      <c r="A384" s="74">
        <v>2019</v>
      </c>
      <c r="B384" s="74">
        <v>1</v>
      </c>
      <c r="C384" t="s">
        <v>1029</v>
      </c>
      <c r="D384" t="s">
        <v>896</v>
      </c>
      <c r="E384" t="s">
        <v>58</v>
      </c>
      <c r="F384" t="s">
        <v>67</v>
      </c>
      <c r="G384" t="s">
        <v>14</v>
      </c>
      <c r="H384" s="68">
        <v>0</v>
      </c>
      <c r="I384" s="74">
        <v>2019</v>
      </c>
      <c r="J384" s="74">
        <v>2019</v>
      </c>
      <c r="K384">
        <v>0</v>
      </c>
      <c r="L384" s="75">
        <v>-18.928723999999999</v>
      </c>
      <c r="M384" s="75">
        <v>-48.274265999999997</v>
      </c>
      <c r="N384" s="76">
        <v>0</v>
      </c>
      <c r="O384" t="s">
        <v>894</v>
      </c>
      <c r="P384" t="s">
        <v>1012</v>
      </c>
      <c r="Q384">
        <v>0</v>
      </c>
      <c r="R384">
        <v>0</v>
      </c>
      <c r="S384" s="74">
        <v>0</v>
      </c>
      <c r="T384" s="7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</row>
    <row r="385" spans="1:27" x14ac:dyDescent="0.25">
      <c r="A385" s="74">
        <v>2019</v>
      </c>
      <c r="B385" s="74">
        <v>1</v>
      </c>
      <c r="C385" t="s">
        <v>1030</v>
      </c>
      <c r="D385" t="s">
        <v>896</v>
      </c>
      <c r="E385" t="s">
        <v>58</v>
      </c>
      <c r="F385" t="s">
        <v>67</v>
      </c>
      <c r="G385" t="s">
        <v>14</v>
      </c>
      <c r="H385" s="68">
        <v>0</v>
      </c>
      <c r="I385" s="74">
        <v>2019</v>
      </c>
      <c r="J385" s="74">
        <v>2019</v>
      </c>
      <c r="K385">
        <v>0</v>
      </c>
      <c r="L385" s="75">
        <v>-18.928723999999999</v>
      </c>
      <c r="M385" s="75">
        <v>-48.274265999999997</v>
      </c>
      <c r="N385" s="76">
        <v>0</v>
      </c>
      <c r="O385" t="s">
        <v>894</v>
      </c>
      <c r="P385" t="s">
        <v>1012</v>
      </c>
      <c r="Q385">
        <v>0</v>
      </c>
      <c r="R385">
        <v>0</v>
      </c>
      <c r="S385" s="74">
        <v>0</v>
      </c>
      <c r="T385" s="74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</row>
    <row r="386" spans="1:27" x14ac:dyDescent="0.25">
      <c r="A386" s="74">
        <v>2019</v>
      </c>
      <c r="B386" s="74">
        <v>1</v>
      </c>
      <c r="C386" t="s">
        <v>1031</v>
      </c>
      <c r="D386" t="s">
        <v>896</v>
      </c>
      <c r="E386" t="s">
        <v>58</v>
      </c>
      <c r="F386" t="s">
        <v>67</v>
      </c>
      <c r="G386" t="s">
        <v>14</v>
      </c>
      <c r="H386" s="68">
        <v>0</v>
      </c>
      <c r="I386" s="74">
        <v>2019</v>
      </c>
      <c r="J386" s="74">
        <v>2019</v>
      </c>
      <c r="K386">
        <v>0</v>
      </c>
      <c r="L386" s="75">
        <v>-18.928723999999999</v>
      </c>
      <c r="M386" s="75">
        <v>-48.274265999999997</v>
      </c>
      <c r="N386" s="76">
        <v>0</v>
      </c>
      <c r="O386" t="s">
        <v>894</v>
      </c>
      <c r="P386" t="s">
        <v>1027</v>
      </c>
      <c r="Q386">
        <v>0</v>
      </c>
      <c r="R386">
        <v>0</v>
      </c>
      <c r="S386" s="74">
        <v>0</v>
      </c>
      <c r="T386" s="74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</row>
    <row r="387" spans="1:27" x14ac:dyDescent="0.25">
      <c r="A387" s="74">
        <v>2019</v>
      </c>
      <c r="B387" s="74">
        <v>1</v>
      </c>
      <c r="C387" t="s">
        <v>1032</v>
      </c>
      <c r="D387" t="s">
        <v>896</v>
      </c>
      <c r="E387" t="s">
        <v>58</v>
      </c>
      <c r="F387" t="s">
        <v>67</v>
      </c>
      <c r="G387" t="s">
        <v>14</v>
      </c>
      <c r="H387" s="68">
        <v>0</v>
      </c>
      <c r="I387" s="74">
        <v>2019</v>
      </c>
      <c r="J387" s="74">
        <v>2019</v>
      </c>
      <c r="K387">
        <v>0</v>
      </c>
      <c r="L387" s="75">
        <v>-18.928723999999999</v>
      </c>
      <c r="M387" s="75">
        <v>-48.274265999999997</v>
      </c>
      <c r="N387" s="76">
        <v>0</v>
      </c>
      <c r="O387" t="s">
        <v>894</v>
      </c>
      <c r="P387" t="s">
        <v>1012</v>
      </c>
      <c r="Q387">
        <v>0</v>
      </c>
      <c r="R387">
        <v>0</v>
      </c>
      <c r="S387" s="74">
        <v>0</v>
      </c>
      <c r="T387" s="74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</row>
    <row r="388" spans="1:27" x14ac:dyDescent="0.25">
      <c r="A388" s="74">
        <v>2019</v>
      </c>
      <c r="B388" s="74">
        <v>1</v>
      </c>
      <c r="C388" t="s">
        <v>898</v>
      </c>
      <c r="D388" t="s">
        <v>896</v>
      </c>
      <c r="E388" t="s">
        <v>58</v>
      </c>
      <c r="F388" t="s">
        <v>73</v>
      </c>
      <c r="G388" t="s">
        <v>14</v>
      </c>
      <c r="H388" s="68">
        <v>0</v>
      </c>
      <c r="I388" s="74">
        <v>2019</v>
      </c>
      <c r="J388" s="74">
        <v>2019</v>
      </c>
      <c r="K388">
        <v>89</v>
      </c>
      <c r="L388" s="75">
        <v>-18.928723999999999</v>
      </c>
      <c r="M388" s="75">
        <v>-48.274265999999997</v>
      </c>
      <c r="N388" s="76">
        <v>0</v>
      </c>
      <c r="O388" t="s">
        <v>894</v>
      </c>
      <c r="P388" t="s">
        <v>897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</row>
    <row r="389" spans="1:27" x14ac:dyDescent="0.25">
      <c r="A389" s="74">
        <v>2019</v>
      </c>
      <c r="B389" s="74">
        <v>1</v>
      </c>
      <c r="C389" t="s">
        <v>1033</v>
      </c>
      <c r="D389" t="s">
        <v>896</v>
      </c>
      <c r="E389" t="s">
        <v>58</v>
      </c>
      <c r="F389" t="s">
        <v>67</v>
      </c>
      <c r="G389" t="s">
        <v>14</v>
      </c>
      <c r="H389" s="68">
        <v>0</v>
      </c>
      <c r="I389" s="74">
        <v>2019</v>
      </c>
      <c r="J389" s="74">
        <v>2019</v>
      </c>
      <c r="K389" s="74">
        <v>88</v>
      </c>
      <c r="L389" s="75">
        <v>-18.928723999999999</v>
      </c>
      <c r="M389" s="75">
        <v>-48.274265999999997</v>
      </c>
      <c r="N389" s="76">
        <v>0</v>
      </c>
      <c r="O389" t="s">
        <v>894</v>
      </c>
      <c r="P389" t="s">
        <v>897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</row>
    <row r="390" spans="1:27" x14ac:dyDescent="0.25">
      <c r="A390" s="74">
        <v>2019</v>
      </c>
      <c r="B390" s="74">
        <v>1</v>
      </c>
      <c r="C390" t="s">
        <v>1034</v>
      </c>
      <c r="D390" t="s">
        <v>896</v>
      </c>
      <c r="E390" t="s">
        <v>58</v>
      </c>
      <c r="F390" t="s">
        <v>67</v>
      </c>
      <c r="G390" t="s">
        <v>14</v>
      </c>
      <c r="H390" s="68">
        <v>0</v>
      </c>
      <c r="I390" s="74">
        <v>2019</v>
      </c>
      <c r="J390" s="74">
        <v>2019</v>
      </c>
      <c r="K390" s="74">
        <v>57</v>
      </c>
      <c r="L390" s="75">
        <v>-18.928723999999999</v>
      </c>
      <c r="M390" s="75">
        <v>-48.274265999999997</v>
      </c>
      <c r="N390" s="76">
        <v>0</v>
      </c>
      <c r="O390" t="s">
        <v>894</v>
      </c>
      <c r="P390" t="s">
        <v>1012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</row>
    <row r="391" spans="1:27" x14ac:dyDescent="0.25">
      <c r="A391" s="74">
        <v>2019</v>
      </c>
      <c r="B391" s="74">
        <v>1</v>
      </c>
      <c r="C391" t="s">
        <v>1035</v>
      </c>
      <c r="D391" t="s">
        <v>896</v>
      </c>
      <c r="E391" t="s">
        <v>58</v>
      </c>
      <c r="F391" t="s">
        <v>67</v>
      </c>
      <c r="G391" t="s">
        <v>14</v>
      </c>
      <c r="H391" s="68">
        <v>0</v>
      </c>
      <c r="I391" s="74">
        <v>2019</v>
      </c>
      <c r="J391" s="74">
        <v>2019</v>
      </c>
      <c r="K391">
        <v>0</v>
      </c>
      <c r="L391" s="75">
        <v>-18.928723999999999</v>
      </c>
      <c r="M391" s="75">
        <v>-48.274265999999997</v>
      </c>
      <c r="N391" s="76">
        <v>0</v>
      </c>
      <c r="O391" t="s">
        <v>894</v>
      </c>
      <c r="P391" t="s">
        <v>1012</v>
      </c>
      <c r="Q391">
        <v>0</v>
      </c>
      <c r="R391">
        <v>0</v>
      </c>
      <c r="S391" s="74">
        <v>0</v>
      </c>
      <c r="T391" s="74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</row>
    <row r="392" spans="1:27" x14ac:dyDescent="0.25">
      <c r="A392" s="74">
        <v>2019</v>
      </c>
      <c r="B392" s="74">
        <v>1</v>
      </c>
      <c r="C392" t="s">
        <v>1017</v>
      </c>
      <c r="D392" t="s">
        <v>1018</v>
      </c>
      <c r="E392" t="s">
        <v>58</v>
      </c>
      <c r="F392" t="s">
        <v>67</v>
      </c>
      <c r="G392" t="s">
        <v>14</v>
      </c>
      <c r="H392" s="68">
        <v>0</v>
      </c>
      <c r="I392" s="74">
        <v>2019</v>
      </c>
      <c r="J392" s="74">
        <v>2019</v>
      </c>
      <c r="K392" s="74">
        <v>875</v>
      </c>
      <c r="L392" s="75">
        <v>-18.928723999999999</v>
      </c>
      <c r="M392" s="75">
        <v>-48.274265999999997</v>
      </c>
      <c r="N392" s="76">
        <v>0</v>
      </c>
      <c r="O392" t="s">
        <v>1001</v>
      </c>
      <c r="P392">
        <v>0</v>
      </c>
      <c r="Q392">
        <v>0</v>
      </c>
      <c r="R392">
        <v>0</v>
      </c>
      <c r="S392" s="74">
        <v>0</v>
      </c>
      <c r="T392" s="74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</row>
    <row r="393" spans="1:27" x14ac:dyDescent="0.25">
      <c r="A393" s="74">
        <v>2019</v>
      </c>
      <c r="B393" s="74">
        <v>1</v>
      </c>
      <c r="C393" t="s">
        <v>1019</v>
      </c>
      <c r="D393" t="s">
        <v>1018</v>
      </c>
      <c r="E393" t="s">
        <v>58</v>
      </c>
      <c r="F393" t="s">
        <v>67</v>
      </c>
      <c r="G393" t="s">
        <v>14</v>
      </c>
      <c r="H393" s="68">
        <v>0</v>
      </c>
      <c r="I393" s="74">
        <v>2019</v>
      </c>
      <c r="J393" s="74">
        <v>2019</v>
      </c>
      <c r="K393" s="74">
        <v>25</v>
      </c>
      <c r="L393" s="75">
        <v>-18.928723999999999</v>
      </c>
      <c r="M393" s="75">
        <v>-48.274265999999997</v>
      </c>
      <c r="N393" s="76">
        <v>0</v>
      </c>
      <c r="O393" t="s">
        <v>1001</v>
      </c>
      <c r="P393">
        <v>0</v>
      </c>
      <c r="Q393">
        <v>0</v>
      </c>
      <c r="R393">
        <v>0</v>
      </c>
      <c r="S393" s="74">
        <v>0</v>
      </c>
      <c r="T393" s="74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</row>
    <row r="394" spans="1:27" x14ac:dyDescent="0.25">
      <c r="A394" s="74">
        <v>2019</v>
      </c>
      <c r="B394" s="74">
        <v>1</v>
      </c>
      <c r="C394" t="s">
        <v>899</v>
      </c>
      <c r="D394" t="s">
        <v>900</v>
      </c>
      <c r="E394" t="s">
        <v>58</v>
      </c>
      <c r="F394" t="s">
        <v>67</v>
      </c>
      <c r="G394" t="s">
        <v>14</v>
      </c>
      <c r="H394" s="68">
        <v>0</v>
      </c>
      <c r="I394" s="74">
        <v>2019</v>
      </c>
      <c r="J394" s="74">
        <v>2019</v>
      </c>
      <c r="K394">
        <v>0</v>
      </c>
      <c r="L394" s="75">
        <v>-18.928723999999999</v>
      </c>
      <c r="M394" s="75">
        <v>-48.274265999999997</v>
      </c>
      <c r="N394" s="76">
        <v>0</v>
      </c>
      <c r="O394" t="s">
        <v>842</v>
      </c>
      <c r="P394">
        <v>0</v>
      </c>
      <c r="Q394">
        <v>0</v>
      </c>
      <c r="R394">
        <v>0</v>
      </c>
      <c r="S394" s="74">
        <v>0</v>
      </c>
      <c r="T394" s="7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</row>
    <row r="395" spans="1:27" x14ac:dyDescent="0.25">
      <c r="A395" s="74">
        <v>2019</v>
      </c>
      <c r="B395" s="74">
        <v>1</v>
      </c>
      <c r="C395" t="s">
        <v>901</v>
      </c>
      <c r="D395" t="s">
        <v>900</v>
      </c>
      <c r="E395" t="s">
        <v>58</v>
      </c>
      <c r="F395" t="s">
        <v>67</v>
      </c>
      <c r="G395" t="s">
        <v>14</v>
      </c>
      <c r="H395" s="68">
        <v>0</v>
      </c>
      <c r="I395" s="74">
        <v>2019</v>
      </c>
      <c r="J395" s="74">
        <v>2019</v>
      </c>
      <c r="K395">
        <v>0</v>
      </c>
      <c r="L395" s="75">
        <v>-18.928723999999999</v>
      </c>
      <c r="M395" s="75">
        <v>-48.274265999999997</v>
      </c>
      <c r="N395" s="76">
        <v>0</v>
      </c>
      <c r="O395" t="s">
        <v>842</v>
      </c>
      <c r="P395">
        <v>0</v>
      </c>
      <c r="Q395">
        <v>0</v>
      </c>
      <c r="R395">
        <v>0</v>
      </c>
      <c r="S395" s="74">
        <v>0</v>
      </c>
      <c r="T395" s="74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</row>
    <row r="396" spans="1:27" x14ac:dyDescent="0.25">
      <c r="A396" s="74">
        <v>2019</v>
      </c>
      <c r="B396" s="74">
        <v>1</v>
      </c>
      <c r="C396" t="s">
        <v>902</v>
      </c>
      <c r="D396" t="s">
        <v>900</v>
      </c>
      <c r="E396" t="s">
        <v>58</v>
      </c>
      <c r="F396" t="s">
        <v>67</v>
      </c>
      <c r="G396" t="s">
        <v>14</v>
      </c>
      <c r="H396" s="68">
        <v>0</v>
      </c>
      <c r="I396" s="74">
        <v>2019</v>
      </c>
      <c r="J396" s="74">
        <v>2019</v>
      </c>
      <c r="K396">
        <v>0</v>
      </c>
      <c r="L396" s="75">
        <v>-18.928723999999999</v>
      </c>
      <c r="M396" s="75">
        <v>-48.274265999999997</v>
      </c>
      <c r="N396" s="76">
        <v>0</v>
      </c>
      <c r="O396" t="s">
        <v>842</v>
      </c>
      <c r="P396">
        <v>0</v>
      </c>
      <c r="Q396">
        <v>0</v>
      </c>
      <c r="R396">
        <v>0</v>
      </c>
      <c r="S396" s="74">
        <v>0</v>
      </c>
      <c r="T396" s="74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</row>
    <row r="397" spans="1:27" x14ac:dyDescent="0.25">
      <c r="A397" s="74">
        <v>2019</v>
      </c>
      <c r="B397" s="74">
        <v>1</v>
      </c>
      <c r="C397" t="s">
        <v>903</v>
      </c>
      <c r="D397" t="s">
        <v>900</v>
      </c>
      <c r="E397" t="s">
        <v>58</v>
      </c>
      <c r="F397" t="s">
        <v>67</v>
      </c>
      <c r="G397" t="s">
        <v>14</v>
      </c>
      <c r="H397" s="68">
        <v>0</v>
      </c>
      <c r="I397" s="74">
        <v>2019</v>
      </c>
      <c r="J397" s="74">
        <v>2019</v>
      </c>
      <c r="K397">
        <v>0</v>
      </c>
      <c r="L397" s="75">
        <v>-18.928723999999999</v>
      </c>
      <c r="M397" s="75">
        <v>-48.274265999999997</v>
      </c>
      <c r="N397" s="76">
        <v>0</v>
      </c>
      <c r="O397" t="s">
        <v>842</v>
      </c>
      <c r="P397">
        <v>0</v>
      </c>
      <c r="Q397">
        <v>0</v>
      </c>
      <c r="R397">
        <v>0</v>
      </c>
      <c r="S397" s="74">
        <v>0</v>
      </c>
      <c r="T397" s="74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</row>
    <row r="398" spans="1:27" x14ac:dyDescent="0.25">
      <c r="A398" s="74">
        <v>2019</v>
      </c>
      <c r="B398" s="74">
        <v>1</v>
      </c>
      <c r="C398" t="s">
        <v>904</v>
      </c>
      <c r="D398" t="s">
        <v>900</v>
      </c>
      <c r="E398" t="s">
        <v>58</v>
      </c>
      <c r="F398" t="s">
        <v>67</v>
      </c>
      <c r="G398" t="s">
        <v>14</v>
      </c>
      <c r="H398" s="68">
        <v>0</v>
      </c>
      <c r="I398" s="74">
        <v>2019</v>
      </c>
      <c r="J398" s="74">
        <v>2019</v>
      </c>
      <c r="K398">
        <v>0</v>
      </c>
      <c r="L398" s="75">
        <v>-18.928723999999999</v>
      </c>
      <c r="M398" s="75">
        <v>-48.274265999999997</v>
      </c>
      <c r="N398" s="76">
        <v>0</v>
      </c>
      <c r="O398" t="s">
        <v>842</v>
      </c>
      <c r="P398">
        <v>0</v>
      </c>
      <c r="Q398">
        <v>0</v>
      </c>
      <c r="R398">
        <v>0</v>
      </c>
      <c r="S398" s="74">
        <v>0</v>
      </c>
      <c r="T398" s="74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</row>
    <row r="399" spans="1:27" x14ac:dyDescent="0.25">
      <c r="A399" s="74">
        <v>2019</v>
      </c>
      <c r="B399" s="74">
        <v>1</v>
      </c>
      <c r="C399" t="s">
        <v>905</v>
      </c>
      <c r="D399" t="s">
        <v>900</v>
      </c>
      <c r="E399" t="s">
        <v>58</v>
      </c>
      <c r="F399" t="s">
        <v>67</v>
      </c>
      <c r="G399" t="s">
        <v>14</v>
      </c>
      <c r="H399" s="68">
        <v>0</v>
      </c>
      <c r="I399" s="74">
        <v>2019</v>
      </c>
      <c r="J399" s="74">
        <v>2019</v>
      </c>
      <c r="K399">
        <v>0</v>
      </c>
      <c r="L399" s="75">
        <v>-18.928723999999999</v>
      </c>
      <c r="M399" s="75">
        <v>-48.274265999999997</v>
      </c>
      <c r="N399" s="76">
        <v>0</v>
      </c>
      <c r="O399" t="s">
        <v>842</v>
      </c>
      <c r="P399">
        <v>0</v>
      </c>
      <c r="Q399">
        <v>0</v>
      </c>
      <c r="R399">
        <v>0</v>
      </c>
      <c r="S399" s="74">
        <v>0</v>
      </c>
      <c r="T399" s="74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</row>
    <row r="400" spans="1:27" x14ac:dyDescent="0.25">
      <c r="A400" s="74">
        <v>2019</v>
      </c>
      <c r="B400" s="74">
        <v>1</v>
      </c>
      <c r="C400" t="s">
        <v>906</v>
      </c>
      <c r="D400" t="s">
        <v>900</v>
      </c>
      <c r="E400" t="s">
        <v>58</v>
      </c>
      <c r="F400" t="s">
        <v>67</v>
      </c>
      <c r="G400" t="s">
        <v>14</v>
      </c>
      <c r="H400" s="68">
        <v>0</v>
      </c>
      <c r="I400" s="74">
        <v>2019</v>
      </c>
      <c r="J400" s="74">
        <v>2019</v>
      </c>
      <c r="K400">
        <v>0</v>
      </c>
      <c r="L400" s="75">
        <v>-18.928723999999999</v>
      </c>
      <c r="M400" s="75">
        <v>-48.274265999999997</v>
      </c>
      <c r="N400" s="76">
        <v>0</v>
      </c>
      <c r="O400" t="s">
        <v>842</v>
      </c>
      <c r="P400">
        <v>0</v>
      </c>
      <c r="Q400">
        <v>0</v>
      </c>
      <c r="R400">
        <v>0</v>
      </c>
      <c r="S400" s="74">
        <v>0</v>
      </c>
      <c r="T400" s="74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</row>
    <row r="401" spans="1:27" x14ac:dyDescent="0.25">
      <c r="A401" s="74">
        <v>2019</v>
      </c>
      <c r="B401" s="74">
        <v>1</v>
      </c>
      <c r="C401" t="s">
        <v>907</v>
      </c>
      <c r="D401" t="s">
        <v>900</v>
      </c>
      <c r="E401" t="s">
        <v>58</v>
      </c>
      <c r="F401" t="s">
        <v>67</v>
      </c>
      <c r="G401" t="s">
        <v>14</v>
      </c>
      <c r="H401" s="68">
        <v>0</v>
      </c>
      <c r="I401" s="74">
        <v>2019</v>
      </c>
      <c r="J401" s="74">
        <v>2019</v>
      </c>
      <c r="K401">
        <v>0</v>
      </c>
      <c r="L401" s="75">
        <v>-18.928723999999999</v>
      </c>
      <c r="M401" s="75">
        <v>-48.274265999999997</v>
      </c>
      <c r="N401" s="76">
        <v>0</v>
      </c>
      <c r="O401" t="s">
        <v>842</v>
      </c>
      <c r="P401">
        <v>0</v>
      </c>
      <c r="Q401">
        <v>0</v>
      </c>
      <c r="R401">
        <v>0</v>
      </c>
      <c r="S401" s="74">
        <v>0</v>
      </c>
      <c r="T401" s="74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</row>
    <row r="402" spans="1:27" x14ac:dyDescent="0.25">
      <c r="A402" s="74">
        <v>2019</v>
      </c>
      <c r="B402" s="74">
        <v>1</v>
      </c>
      <c r="C402" t="s">
        <v>886</v>
      </c>
      <c r="D402" t="s">
        <v>900</v>
      </c>
      <c r="E402" t="s">
        <v>58</v>
      </c>
      <c r="F402" t="s">
        <v>67</v>
      </c>
      <c r="G402" t="s">
        <v>14</v>
      </c>
      <c r="H402" s="68">
        <v>0</v>
      </c>
      <c r="I402" s="74">
        <v>2019</v>
      </c>
      <c r="J402" s="74">
        <v>2019</v>
      </c>
      <c r="K402">
        <v>0</v>
      </c>
      <c r="L402" s="75">
        <v>-18.928723999999999</v>
      </c>
      <c r="M402" s="75">
        <v>-48.274265999999997</v>
      </c>
      <c r="N402" s="76">
        <v>0</v>
      </c>
      <c r="O402" t="s">
        <v>842</v>
      </c>
      <c r="P402">
        <v>0</v>
      </c>
      <c r="Q402">
        <v>0</v>
      </c>
      <c r="R402">
        <v>0</v>
      </c>
      <c r="S402" s="74">
        <v>0</v>
      </c>
      <c r="T402" s="74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</row>
    <row r="403" spans="1:27" x14ac:dyDescent="0.25">
      <c r="A403" s="74">
        <v>2019</v>
      </c>
      <c r="B403" s="74">
        <v>1</v>
      </c>
      <c r="C403" t="s">
        <v>908</v>
      </c>
      <c r="D403" t="s">
        <v>900</v>
      </c>
      <c r="E403" t="s">
        <v>58</v>
      </c>
      <c r="F403" t="s">
        <v>67</v>
      </c>
      <c r="G403" t="s">
        <v>14</v>
      </c>
      <c r="H403" s="68">
        <v>0</v>
      </c>
      <c r="I403" s="74">
        <v>2019</v>
      </c>
      <c r="J403" s="74">
        <v>2019</v>
      </c>
      <c r="K403">
        <v>0</v>
      </c>
      <c r="L403" s="75">
        <v>-18.928723999999999</v>
      </c>
      <c r="M403" s="75">
        <v>-48.274265999999997</v>
      </c>
      <c r="N403" s="76">
        <v>0</v>
      </c>
      <c r="O403" t="s">
        <v>842</v>
      </c>
      <c r="P403">
        <v>0</v>
      </c>
      <c r="Q403">
        <v>0</v>
      </c>
      <c r="R403">
        <v>0</v>
      </c>
      <c r="S403" s="74">
        <v>0</v>
      </c>
      <c r="T403" s="74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</row>
    <row r="404" spans="1:27" x14ac:dyDescent="0.25">
      <c r="A404" s="74">
        <v>2019</v>
      </c>
      <c r="B404" s="74">
        <v>1</v>
      </c>
      <c r="C404" t="s">
        <v>909</v>
      </c>
      <c r="D404" t="s">
        <v>900</v>
      </c>
      <c r="E404" t="s">
        <v>58</v>
      </c>
      <c r="F404" t="s">
        <v>73</v>
      </c>
      <c r="G404" t="s">
        <v>14</v>
      </c>
      <c r="H404" s="68">
        <v>0</v>
      </c>
      <c r="I404" s="74">
        <v>2019</v>
      </c>
      <c r="J404" s="74">
        <v>2019</v>
      </c>
      <c r="K404">
        <v>0</v>
      </c>
      <c r="L404" s="74">
        <v>-18.977387</v>
      </c>
      <c r="M404" s="74">
        <v>-49.467793999999998</v>
      </c>
      <c r="N404" s="76">
        <v>0</v>
      </c>
      <c r="O404" t="s">
        <v>842</v>
      </c>
      <c r="P404">
        <v>0</v>
      </c>
      <c r="Q404">
        <v>0</v>
      </c>
      <c r="R404">
        <v>0</v>
      </c>
      <c r="S404" s="74">
        <v>0</v>
      </c>
      <c r="T404" s="7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</row>
    <row r="405" spans="1:27" x14ac:dyDescent="0.25">
      <c r="A405" s="74">
        <v>2019</v>
      </c>
      <c r="B405" s="74">
        <v>1</v>
      </c>
      <c r="C405" t="s">
        <v>910</v>
      </c>
      <c r="D405" t="s">
        <v>900</v>
      </c>
      <c r="E405" t="s">
        <v>58</v>
      </c>
      <c r="F405" t="s">
        <v>63</v>
      </c>
      <c r="G405" t="s">
        <v>14</v>
      </c>
      <c r="H405" s="68">
        <v>0</v>
      </c>
      <c r="I405" s="74">
        <v>2019</v>
      </c>
      <c r="J405" s="74">
        <v>2019</v>
      </c>
      <c r="K405">
        <v>0</v>
      </c>
      <c r="L405" s="74">
        <v>-18.729498</v>
      </c>
      <c r="M405" s="74">
        <v>-47.49577</v>
      </c>
      <c r="N405" s="76">
        <v>0</v>
      </c>
      <c r="O405" t="s">
        <v>842</v>
      </c>
      <c r="P405">
        <v>0</v>
      </c>
      <c r="Q405">
        <v>0</v>
      </c>
      <c r="R405">
        <v>0</v>
      </c>
      <c r="S405" s="74">
        <v>0</v>
      </c>
      <c r="T405" s="74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</row>
    <row r="406" spans="1:27" x14ac:dyDescent="0.25">
      <c r="A406" s="74">
        <v>2019</v>
      </c>
      <c r="B406" s="74">
        <v>1</v>
      </c>
      <c r="C406" t="s">
        <v>911</v>
      </c>
      <c r="D406" t="s">
        <v>900</v>
      </c>
      <c r="E406" t="s">
        <v>58</v>
      </c>
      <c r="F406" t="s">
        <v>63</v>
      </c>
      <c r="G406" t="s">
        <v>14</v>
      </c>
      <c r="H406" s="68">
        <v>0</v>
      </c>
      <c r="I406" s="74">
        <v>2019</v>
      </c>
      <c r="J406" s="74">
        <v>2019</v>
      </c>
      <c r="K406">
        <v>0</v>
      </c>
      <c r="L406" s="74">
        <v>-18.729498</v>
      </c>
      <c r="M406" s="74">
        <v>-47.49577</v>
      </c>
      <c r="N406" s="76">
        <v>0</v>
      </c>
      <c r="O406" t="s">
        <v>842</v>
      </c>
      <c r="P406">
        <v>0</v>
      </c>
      <c r="Q406">
        <v>0</v>
      </c>
      <c r="R406">
        <v>0</v>
      </c>
      <c r="S406" s="74">
        <v>0</v>
      </c>
      <c r="T406" s="74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</row>
    <row r="407" spans="1:27" x14ac:dyDescent="0.25">
      <c r="A407" s="74">
        <v>2019</v>
      </c>
      <c r="B407" s="74">
        <v>1</v>
      </c>
      <c r="C407" t="s">
        <v>912</v>
      </c>
      <c r="D407" t="s">
        <v>900</v>
      </c>
      <c r="E407" t="s">
        <v>58</v>
      </c>
      <c r="F407" t="s">
        <v>73</v>
      </c>
      <c r="G407" t="s">
        <v>14</v>
      </c>
      <c r="H407" s="68">
        <v>0</v>
      </c>
      <c r="I407" s="74">
        <v>2019</v>
      </c>
      <c r="J407" s="74">
        <v>2019</v>
      </c>
      <c r="K407">
        <v>0</v>
      </c>
      <c r="L407" s="74">
        <v>-18.977387</v>
      </c>
      <c r="M407" s="74">
        <v>-49.467793999999998</v>
      </c>
      <c r="N407" s="76">
        <v>0</v>
      </c>
      <c r="O407" t="s">
        <v>842</v>
      </c>
      <c r="P407">
        <v>0</v>
      </c>
      <c r="Q407">
        <v>0</v>
      </c>
      <c r="R407">
        <v>0</v>
      </c>
      <c r="S407" s="74">
        <v>0</v>
      </c>
      <c r="T407" s="74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</row>
    <row r="408" spans="1:27" x14ac:dyDescent="0.25">
      <c r="A408" s="74">
        <v>2019</v>
      </c>
      <c r="B408" s="74">
        <v>1</v>
      </c>
      <c r="C408" t="s">
        <v>913</v>
      </c>
      <c r="D408" t="s">
        <v>900</v>
      </c>
      <c r="E408" t="s">
        <v>58</v>
      </c>
      <c r="F408" t="s">
        <v>73</v>
      </c>
      <c r="G408" t="s">
        <v>14</v>
      </c>
      <c r="H408" s="68">
        <v>0</v>
      </c>
      <c r="I408" s="74">
        <v>2019</v>
      </c>
      <c r="J408" s="74">
        <v>2019</v>
      </c>
      <c r="K408">
        <v>0</v>
      </c>
      <c r="L408" s="74">
        <v>-18.977387</v>
      </c>
      <c r="M408" s="74">
        <v>-49.467793999999998</v>
      </c>
      <c r="N408" s="76">
        <v>0</v>
      </c>
      <c r="O408" t="s">
        <v>842</v>
      </c>
      <c r="P408">
        <v>0</v>
      </c>
      <c r="Q408">
        <v>0</v>
      </c>
      <c r="R408">
        <v>0</v>
      </c>
      <c r="S408" s="74">
        <v>0</v>
      </c>
      <c r="T408" s="74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</row>
    <row r="409" spans="1:27" x14ac:dyDescent="0.25">
      <c r="A409" s="74">
        <v>2019</v>
      </c>
      <c r="B409" s="74">
        <v>1</v>
      </c>
      <c r="C409" t="s">
        <v>914</v>
      </c>
      <c r="D409" t="s">
        <v>900</v>
      </c>
      <c r="E409" t="s">
        <v>58</v>
      </c>
      <c r="F409" t="s">
        <v>73</v>
      </c>
      <c r="G409" t="s">
        <v>14</v>
      </c>
      <c r="H409" s="68">
        <v>0</v>
      </c>
      <c r="I409" s="74">
        <v>2019</v>
      </c>
      <c r="J409" s="74">
        <v>2019</v>
      </c>
      <c r="K409">
        <v>0</v>
      </c>
      <c r="L409" s="74">
        <v>-18.977387</v>
      </c>
      <c r="M409" s="74">
        <v>-49.467793999999998</v>
      </c>
      <c r="N409" s="76">
        <v>0</v>
      </c>
      <c r="O409" t="s">
        <v>842</v>
      </c>
      <c r="P409">
        <v>0</v>
      </c>
      <c r="Q409">
        <v>0</v>
      </c>
      <c r="R409">
        <v>0</v>
      </c>
      <c r="S409" s="74">
        <v>0</v>
      </c>
      <c r="T409" s="74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</row>
    <row r="410" spans="1:27" x14ac:dyDescent="0.25">
      <c r="A410" s="74">
        <v>2019</v>
      </c>
      <c r="B410" s="74">
        <v>1</v>
      </c>
      <c r="C410" t="s">
        <v>915</v>
      </c>
      <c r="D410" t="s">
        <v>900</v>
      </c>
      <c r="E410" t="s">
        <v>58</v>
      </c>
      <c r="F410" t="s">
        <v>73</v>
      </c>
      <c r="G410" t="s">
        <v>14</v>
      </c>
      <c r="H410" s="68">
        <v>0</v>
      </c>
      <c r="I410" s="74">
        <v>2019</v>
      </c>
      <c r="J410" s="74">
        <v>2019</v>
      </c>
      <c r="K410">
        <v>0</v>
      </c>
      <c r="L410" s="74">
        <v>-18.977387</v>
      </c>
      <c r="M410" s="74">
        <v>-49.467793999999998</v>
      </c>
      <c r="N410" s="76">
        <v>0</v>
      </c>
      <c r="O410" t="s">
        <v>842</v>
      </c>
      <c r="P410">
        <v>0</v>
      </c>
      <c r="Q410">
        <v>0</v>
      </c>
      <c r="R410">
        <v>0</v>
      </c>
      <c r="S410" s="74">
        <v>0</v>
      </c>
      <c r="T410" s="74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</row>
    <row r="411" spans="1:27" x14ac:dyDescent="0.25">
      <c r="A411" s="74">
        <v>2019</v>
      </c>
      <c r="B411" s="74">
        <v>1</v>
      </c>
      <c r="C411" t="s">
        <v>916</v>
      </c>
      <c r="D411" t="s">
        <v>900</v>
      </c>
      <c r="E411" t="s">
        <v>58</v>
      </c>
      <c r="F411" t="s">
        <v>73</v>
      </c>
      <c r="G411" t="s">
        <v>14</v>
      </c>
      <c r="H411" s="68">
        <v>0</v>
      </c>
      <c r="I411" s="74">
        <v>2019</v>
      </c>
      <c r="J411" s="74">
        <v>2019</v>
      </c>
      <c r="K411">
        <v>0</v>
      </c>
      <c r="L411" s="74">
        <v>-18.977387</v>
      </c>
      <c r="M411" s="74">
        <v>-49.467793999999998</v>
      </c>
      <c r="N411" s="76">
        <v>0</v>
      </c>
      <c r="O411" t="s">
        <v>842</v>
      </c>
      <c r="P411">
        <v>0</v>
      </c>
      <c r="Q411">
        <v>0</v>
      </c>
      <c r="R411">
        <v>0</v>
      </c>
      <c r="S411" s="74">
        <v>0</v>
      </c>
      <c r="T411" s="74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</row>
    <row r="412" spans="1:27" x14ac:dyDescent="0.25">
      <c r="A412" s="74">
        <v>2019</v>
      </c>
      <c r="B412" s="74">
        <v>1</v>
      </c>
      <c r="C412" t="s">
        <v>917</v>
      </c>
      <c r="D412" t="s">
        <v>900</v>
      </c>
      <c r="E412" t="s">
        <v>58</v>
      </c>
      <c r="F412" t="s">
        <v>73</v>
      </c>
      <c r="G412" t="s">
        <v>14</v>
      </c>
      <c r="H412" s="68">
        <v>0</v>
      </c>
      <c r="I412" s="74">
        <v>2019</v>
      </c>
      <c r="J412" s="74">
        <v>2019</v>
      </c>
      <c r="K412">
        <v>0</v>
      </c>
      <c r="L412" s="74">
        <v>-18.977387</v>
      </c>
      <c r="M412" s="74">
        <v>-49.467793999999998</v>
      </c>
      <c r="N412" s="76">
        <v>0</v>
      </c>
      <c r="O412" t="s">
        <v>842</v>
      </c>
      <c r="P412">
        <v>0</v>
      </c>
      <c r="Q412">
        <v>0</v>
      </c>
      <c r="R412">
        <v>0</v>
      </c>
      <c r="S412" s="74">
        <v>0</v>
      </c>
      <c r="T412" s="74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</row>
    <row r="413" spans="1:27" x14ac:dyDescent="0.25">
      <c r="A413" s="74">
        <v>2019</v>
      </c>
      <c r="B413" s="74">
        <v>1</v>
      </c>
      <c r="C413" t="s">
        <v>918</v>
      </c>
      <c r="D413" t="s">
        <v>900</v>
      </c>
      <c r="E413" t="s">
        <v>58</v>
      </c>
      <c r="F413" t="s">
        <v>73</v>
      </c>
      <c r="G413" t="s">
        <v>14</v>
      </c>
      <c r="H413" s="68">
        <v>0</v>
      </c>
      <c r="I413" s="74">
        <v>2019</v>
      </c>
      <c r="J413" s="74">
        <v>2019</v>
      </c>
      <c r="K413">
        <v>0</v>
      </c>
      <c r="L413" s="74">
        <v>-18.977387</v>
      </c>
      <c r="M413" s="74">
        <v>-49.467793999999998</v>
      </c>
      <c r="N413" s="76">
        <v>0</v>
      </c>
      <c r="O413" t="s">
        <v>842</v>
      </c>
      <c r="P413">
        <v>0</v>
      </c>
      <c r="Q413">
        <v>0</v>
      </c>
      <c r="R413">
        <v>0</v>
      </c>
      <c r="S413" s="74">
        <v>0</v>
      </c>
      <c r="T413" s="74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</row>
    <row r="414" spans="1:27" x14ac:dyDescent="0.25">
      <c r="A414" s="74">
        <v>2019</v>
      </c>
      <c r="B414" s="74">
        <v>1</v>
      </c>
      <c r="C414" t="s">
        <v>919</v>
      </c>
      <c r="D414" t="s">
        <v>900</v>
      </c>
      <c r="E414" t="s">
        <v>58</v>
      </c>
      <c r="F414" t="s">
        <v>73</v>
      </c>
      <c r="G414" t="s">
        <v>14</v>
      </c>
      <c r="H414" s="68">
        <v>0</v>
      </c>
      <c r="I414" s="74">
        <v>2019</v>
      </c>
      <c r="J414" s="74">
        <v>2019</v>
      </c>
      <c r="K414">
        <v>0</v>
      </c>
      <c r="L414" s="74">
        <v>-18.977387</v>
      </c>
      <c r="M414" s="74">
        <v>-49.467793999999998</v>
      </c>
      <c r="N414" s="76">
        <v>0</v>
      </c>
      <c r="O414" t="s">
        <v>842</v>
      </c>
      <c r="P414">
        <v>0</v>
      </c>
      <c r="Q414">
        <v>0</v>
      </c>
      <c r="R414">
        <v>0</v>
      </c>
      <c r="S414" s="74">
        <v>0</v>
      </c>
      <c r="T414" s="7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</row>
    <row r="415" spans="1:27" x14ac:dyDescent="0.25">
      <c r="A415" s="74">
        <v>2019</v>
      </c>
      <c r="B415" s="74">
        <v>1</v>
      </c>
      <c r="C415" t="s">
        <v>920</v>
      </c>
      <c r="D415" t="s">
        <v>900</v>
      </c>
      <c r="E415" t="s">
        <v>58</v>
      </c>
      <c r="F415" t="s">
        <v>73</v>
      </c>
      <c r="G415" t="s">
        <v>14</v>
      </c>
      <c r="H415" s="68">
        <v>0</v>
      </c>
      <c r="I415" s="74">
        <v>2019</v>
      </c>
      <c r="J415" s="74">
        <v>2019</v>
      </c>
      <c r="K415">
        <v>0</v>
      </c>
      <c r="L415" s="74">
        <v>-18.977387</v>
      </c>
      <c r="M415" s="74">
        <v>-49.467793999999998</v>
      </c>
      <c r="N415" s="76">
        <v>0</v>
      </c>
      <c r="O415" t="s">
        <v>842</v>
      </c>
      <c r="P415">
        <v>0</v>
      </c>
      <c r="Q415">
        <v>0</v>
      </c>
      <c r="R415">
        <v>0</v>
      </c>
      <c r="S415" s="74">
        <v>0</v>
      </c>
      <c r="T415" s="74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</row>
    <row r="416" spans="1:27" x14ac:dyDescent="0.25">
      <c r="A416" s="74">
        <v>2019</v>
      </c>
      <c r="B416" s="74">
        <v>1</v>
      </c>
      <c r="C416" t="s">
        <v>921</v>
      </c>
      <c r="D416" t="s">
        <v>900</v>
      </c>
      <c r="E416" t="s">
        <v>58</v>
      </c>
      <c r="F416" t="s">
        <v>73</v>
      </c>
      <c r="G416" t="s">
        <v>14</v>
      </c>
      <c r="H416" s="68">
        <v>0</v>
      </c>
      <c r="I416" s="74">
        <v>2019</v>
      </c>
      <c r="J416" s="74">
        <v>2019</v>
      </c>
      <c r="K416">
        <v>0</v>
      </c>
      <c r="L416" s="74">
        <v>-18.977387</v>
      </c>
      <c r="M416" s="74">
        <v>-49.467793999999998</v>
      </c>
      <c r="N416" s="76">
        <v>0</v>
      </c>
      <c r="O416" t="s">
        <v>842</v>
      </c>
      <c r="P416">
        <v>0</v>
      </c>
      <c r="Q416">
        <v>0</v>
      </c>
      <c r="R416">
        <v>0</v>
      </c>
      <c r="S416" s="74">
        <v>0</v>
      </c>
      <c r="T416" s="74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</row>
    <row r="417" spans="1:27" x14ac:dyDescent="0.25">
      <c r="A417" s="74">
        <v>2019</v>
      </c>
      <c r="B417" s="74">
        <v>1</v>
      </c>
      <c r="C417" t="s">
        <v>863</v>
      </c>
      <c r="D417" t="s">
        <v>900</v>
      </c>
      <c r="E417" t="s">
        <v>58</v>
      </c>
      <c r="F417" t="s">
        <v>67</v>
      </c>
      <c r="G417" t="s">
        <v>14</v>
      </c>
      <c r="H417" s="68">
        <v>0</v>
      </c>
      <c r="I417" s="74">
        <v>2019</v>
      </c>
      <c r="J417" s="74">
        <v>2019</v>
      </c>
      <c r="K417">
        <v>0</v>
      </c>
      <c r="L417" s="75">
        <v>-18.928723999999999</v>
      </c>
      <c r="M417" s="75">
        <v>-48.274265999999997</v>
      </c>
      <c r="N417" s="76">
        <v>0</v>
      </c>
      <c r="O417" t="s">
        <v>842</v>
      </c>
      <c r="P417">
        <v>0</v>
      </c>
      <c r="Q417">
        <v>0</v>
      </c>
      <c r="R417">
        <v>0</v>
      </c>
      <c r="S417" s="74">
        <v>0</v>
      </c>
      <c r="T417" s="74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</row>
    <row r="418" spans="1:27" x14ac:dyDescent="0.25">
      <c r="A418" s="74">
        <v>2019</v>
      </c>
      <c r="B418" s="74">
        <v>1</v>
      </c>
      <c r="C418" t="s">
        <v>922</v>
      </c>
      <c r="D418" t="s">
        <v>900</v>
      </c>
      <c r="E418" t="s">
        <v>58</v>
      </c>
      <c r="F418" t="s">
        <v>67</v>
      </c>
      <c r="G418" t="s">
        <v>14</v>
      </c>
      <c r="H418" s="68">
        <v>0</v>
      </c>
      <c r="I418" s="74">
        <v>2019</v>
      </c>
      <c r="J418" s="74">
        <v>2019</v>
      </c>
      <c r="K418">
        <v>0</v>
      </c>
      <c r="L418" s="75">
        <v>-18.928723999999999</v>
      </c>
      <c r="M418" s="75">
        <v>-48.274265999999997</v>
      </c>
      <c r="N418" s="76">
        <v>0</v>
      </c>
      <c r="O418" t="s">
        <v>842</v>
      </c>
      <c r="P418">
        <v>0</v>
      </c>
      <c r="Q418">
        <v>0</v>
      </c>
      <c r="R418">
        <v>0</v>
      </c>
      <c r="S418" s="74">
        <v>0</v>
      </c>
      <c r="T418" s="74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</row>
    <row r="419" spans="1:27" x14ac:dyDescent="0.25">
      <c r="A419" s="74">
        <v>2019</v>
      </c>
      <c r="B419" s="74">
        <v>1</v>
      </c>
      <c r="C419" t="s">
        <v>923</v>
      </c>
      <c r="D419" t="s">
        <v>900</v>
      </c>
      <c r="E419" t="s">
        <v>58</v>
      </c>
      <c r="F419" t="s">
        <v>67</v>
      </c>
      <c r="G419" t="s">
        <v>14</v>
      </c>
      <c r="H419" s="68">
        <v>0</v>
      </c>
      <c r="I419" s="74">
        <v>2019</v>
      </c>
      <c r="J419" s="74">
        <v>2019</v>
      </c>
      <c r="K419">
        <v>0</v>
      </c>
      <c r="L419" s="75">
        <v>-18.928723999999999</v>
      </c>
      <c r="M419" s="75">
        <v>-48.274265999999997</v>
      </c>
      <c r="N419" s="76">
        <v>0</v>
      </c>
      <c r="O419" t="s">
        <v>842</v>
      </c>
      <c r="P419">
        <v>0</v>
      </c>
      <c r="Q419">
        <v>0</v>
      </c>
      <c r="R419">
        <v>0</v>
      </c>
      <c r="S419" s="74">
        <v>0</v>
      </c>
      <c r="T419" s="74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</row>
    <row r="420" spans="1:27" x14ac:dyDescent="0.25">
      <c r="A420" s="74">
        <v>2019</v>
      </c>
      <c r="B420" s="74">
        <v>1</v>
      </c>
      <c r="C420" t="s">
        <v>924</v>
      </c>
      <c r="D420" t="s">
        <v>900</v>
      </c>
      <c r="E420" t="s">
        <v>58</v>
      </c>
      <c r="F420" t="s">
        <v>67</v>
      </c>
      <c r="G420" t="s">
        <v>14</v>
      </c>
      <c r="H420" s="68">
        <v>0</v>
      </c>
      <c r="I420" s="74">
        <v>2019</v>
      </c>
      <c r="J420" s="74">
        <v>2019</v>
      </c>
      <c r="K420">
        <v>0</v>
      </c>
      <c r="L420" s="75">
        <v>-18.928723999999999</v>
      </c>
      <c r="M420" s="75">
        <v>-48.274265999999997</v>
      </c>
      <c r="N420" s="76">
        <v>0</v>
      </c>
      <c r="O420" t="s">
        <v>842</v>
      </c>
      <c r="P420">
        <v>0</v>
      </c>
      <c r="Q420">
        <v>0</v>
      </c>
      <c r="R420">
        <v>0</v>
      </c>
      <c r="S420" s="74">
        <v>0</v>
      </c>
      <c r="T420" s="74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</row>
    <row r="421" spans="1:27" x14ac:dyDescent="0.25">
      <c r="A421" s="74">
        <v>2019</v>
      </c>
      <c r="B421" s="74">
        <v>1</v>
      </c>
      <c r="C421" t="s">
        <v>925</v>
      </c>
      <c r="D421" t="s">
        <v>900</v>
      </c>
      <c r="E421" t="s">
        <v>58</v>
      </c>
      <c r="F421" t="s">
        <v>67</v>
      </c>
      <c r="G421" t="s">
        <v>14</v>
      </c>
      <c r="H421" s="68">
        <v>0</v>
      </c>
      <c r="I421" s="74">
        <v>2019</v>
      </c>
      <c r="J421" s="74">
        <v>2019</v>
      </c>
      <c r="K421">
        <v>0</v>
      </c>
      <c r="L421" s="75">
        <v>-18.928723999999999</v>
      </c>
      <c r="M421" s="75">
        <v>-48.274265999999997</v>
      </c>
      <c r="N421" s="76">
        <v>0</v>
      </c>
      <c r="O421" t="s">
        <v>842</v>
      </c>
      <c r="P421">
        <v>0</v>
      </c>
      <c r="Q421">
        <v>0</v>
      </c>
      <c r="R421">
        <v>0</v>
      </c>
      <c r="S421" s="74">
        <v>0</v>
      </c>
      <c r="T421" s="74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</row>
    <row r="422" spans="1:27" x14ac:dyDescent="0.25">
      <c r="A422" s="74">
        <v>2019</v>
      </c>
      <c r="B422" s="74">
        <v>1</v>
      </c>
      <c r="C422" t="s">
        <v>926</v>
      </c>
      <c r="D422" t="s">
        <v>900</v>
      </c>
      <c r="E422" t="s">
        <v>58</v>
      </c>
      <c r="F422" t="s">
        <v>67</v>
      </c>
      <c r="G422" t="s">
        <v>14</v>
      </c>
      <c r="H422" s="68">
        <v>0</v>
      </c>
      <c r="I422" s="74">
        <v>2019</v>
      </c>
      <c r="J422" s="74">
        <v>2019</v>
      </c>
      <c r="K422">
        <v>0</v>
      </c>
      <c r="L422" s="75">
        <v>-18.928723999999999</v>
      </c>
      <c r="M422" s="75">
        <v>-48.274265999999997</v>
      </c>
      <c r="N422" s="76">
        <v>0</v>
      </c>
      <c r="O422" t="s">
        <v>842</v>
      </c>
      <c r="P422">
        <v>0</v>
      </c>
      <c r="Q422">
        <v>0</v>
      </c>
      <c r="R422">
        <v>0</v>
      </c>
      <c r="S422" s="74">
        <v>0</v>
      </c>
      <c r="T422" s="74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</row>
    <row r="423" spans="1:27" x14ac:dyDescent="0.25">
      <c r="A423" s="74">
        <v>2019</v>
      </c>
      <c r="B423" s="74">
        <v>1</v>
      </c>
      <c r="C423" t="s">
        <v>927</v>
      </c>
      <c r="D423" t="s">
        <v>900</v>
      </c>
      <c r="E423" t="s">
        <v>58</v>
      </c>
      <c r="F423" t="s">
        <v>67</v>
      </c>
      <c r="G423" t="s">
        <v>14</v>
      </c>
      <c r="H423" s="68">
        <v>0</v>
      </c>
      <c r="I423" s="74">
        <v>2019</v>
      </c>
      <c r="J423" s="74">
        <v>2019</v>
      </c>
      <c r="K423">
        <v>0</v>
      </c>
      <c r="L423" s="75">
        <v>-18.928723999999999</v>
      </c>
      <c r="M423" s="75">
        <v>-48.274265999999997</v>
      </c>
      <c r="N423" s="76">
        <v>0</v>
      </c>
      <c r="O423" t="s">
        <v>842</v>
      </c>
      <c r="P423">
        <v>0</v>
      </c>
      <c r="Q423">
        <v>0</v>
      </c>
      <c r="R423">
        <v>0</v>
      </c>
      <c r="S423" s="74">
        <v>0</v>
      </c>
      <c r="T423" s="74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</row>
    <row r="424" spans="1:27" x14ac:dyDescent="0.25">
      <c r="A424" s="74">
        <v>2019</v>
      </c>
      <c r="B424" s="74">
        <v>1</v>
      </c>
      <c r="C424" t="s">
        <v>928</v>
      </c>
      <c r="D424" t="s">
        <v>900</v>
      </c>
      <c r="E424" t="s">
        <v>58</v>
      </c>
      <c r="F424" t="s">
        <v>67</v>
      </c>
      <c r="G424" t="s">
        <v>14</v>
      </c>
      <c r="H424" s="68">
        <v>0</v>
      </c>
      <c r="I424" s="74">
        <v>2019</v>
      </c>
      <c r="J424" s="74">
        <v>2019</v>
      </c>
      <c r="K424">
        <v>0</v>
      </c>
      <c r="L424" s="75">
        <v>-18.928723999999999</v>
      </c>
      <c r="M424" s="75">
        <v>-48.274265999999997</v>
      </c>
      <c r="N424" s="76">
        <v>0</v>
      </c>
      <c r="O424" t="s">
        <v>842</v>
      </c>
      <c r="P424">
        <v>0</v>
      </c>
      <c r="Q424">
        <v>0</v>
      </c>
      <c r="R424">
        <v>0</v>
      </c>
      <c r="S424" s="74">
        <v>0</v>
      </c>
      <c r="T424" s="7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</row>
    <row r="425" spans="1:27" x14ac:dyDescent="0.25">
      <c r="A425" s="74">
        <v>2019</v>
      </c>
      <c r="B425" s="74">
        <v>1</v>
      </c>
      <c r="C425" t="s">
        <v>929</v>
      </c>
      <c r="D425" t="s">
        <v>900</v>
      </c>
      <c r="E425" t="s">
        <v>58</v>
      </c>
      <c r="F425" t="s">
        <v>67</v>
      </c>
      <c r="G425" t="s">
        <v>14</v>
      </c>
      <c r="H425" s="68">
        <v>0</v>
      </c>
      <c r="I425" s="74">
        <v>2019</v>
      </c>
      <c r="J425" s="74">
        <v>2019</v>
      </c>
      <c r="K425">
        <v>0</v>
      </c>
      <c r="L425" s="75">
        <v>-18.928723999999999</v>
      </c>
      <c r="M425" s="75">
        <v>-48.274265999999997</v>
      </c>
      <c r="N425" s="76">
        <v>0</v>
      </c>
      <c r="O425" t="s">
        <v>842</v>
      </c>
      <c r="P425">
        <v>0</v>
      </c>
      <c r="Q425">
        <v>0</v>
      </c>
      <c r="R425">
        <v>0</v>
      </c>
      <c r="S425" s="74">
        <v>0</v>
      </c>
      <c r="T425" s="74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</row>
    <row r="426" spans="1:27" x14ac:dyDescent="0.25">
      <c r="A426" s="74">
        <v>2019</v>
      </c>
      <c r="B426" s="74">
        <v>1</v>
      </c>
      <c r="C426" t="s">
        <v>930</v>
      </c>
      <c r="D426" t="s">
        <v>900</v>
      </c>
      <c r="E426" t="s">
        <v>58</v>
      </c>
      <c r="F426" t="s">
        <v>67</v>
      </c>
      <c r="G426" t="s">
        <v>14</v>
      </c>
      <c r="H426" s="68">
        <v>0</v>
      </c>
      <c r="I426" s="74">
        <v>2019</v>
      </c>
      <c r="J426" s="74">
        <v>2019</v>
      </c>
      <c r="K426">
        <v>0</v>
      </c>
      <c r="L426" s="75">
        <v>-18.928723999999999</v>
      </c>
      <c r="M426" s="75">
        <v>-48.274265999999997</v>
      </c>
      <c r="N426" s="76">
        <v>0</v>
      </c>
      <c r="O426" t="s">
        <v>842</v>
      </c>
      <c r="P426">
        <v>0</v>
      </c>
      <c r="Q426">
        <v>0</v>
      </c>
      <c r="R426">
        <v>0</v>
      </c>
      <c r="S426" s="74">
        <v>0</v>
      </c>
      <c r="T426" s="74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</row>
    <row r="427" spans="1:27" x14ac:dyDescent="0.25">
      <c r="A427" s="74">
        <v>2019</v>
      </c>
      <c r="B427" s="74">
        <v>1</v>
      </c>
      <c r="C427" t="s">
        <v>931</v>
      </c>
      <c r="D427" t="s">
        <v>900</v>
      </c>
      <c r="E427" t="s">
        <v>58</v>
      </c>
      <c r="F427" t="s">
        <v>67</v>
      </c>
      <c r="G427" t="s">
        <v>14</v>
      </c>
      <c r="H427" s="68">
        <v>0</v>
      </c>
      <c r="I427" s="74">
        <v>2019</v>
      </c>
      <c r="J427" s="74">
        <v>2019</v>
      </c>
      <c r="K427">
        <v>0</v>
      </c>
      <c r="L427" s="75">
        <v>-18.928723999999999</v>
      </c>
      <c r="M427" s="75">
        <v>-48.274265999999997</v>
      </c>
      <c r="N427" s="76">
        <v>0</v>
      </c>
      <c r="O427" t="s">
        <v>842</v>
      </c>
      <c r="P427">
        <v>0</v>
      </c>
      <c r="Q427">
        <v>0</v>
      </c>
      <c r="R427">
        <v>0</v>
      </c>
      <c r="S427" s="74">
        <v>0</v>
      </c>
      <c r="T427" s="74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</row>
    <row r="428" spans="1:27" x14ac:dyDescent="0.25">
      <c r="A428" s="74">
        <v>2019</v>
      </c>
      <c r="B428" s="74">
        <v>1</v>
      </c>
      <c r="C428" t="s">
        <v>932</v>
      </c>
      <c r="D428" t="s">
        <v>900</v>
      </c>
      <c r="E428" t="s">
        <v>58</v>
      </c>
      <c r="F428" t="s">
        <v>67</v>
      </c>
      <c r="G428" t="s">
        <v>14</v>
      </c>
      <c r="H428" s="68">
        <v>0</v>
      </c>
      <c r="I428" s="74">
        <v>2019</v>
      </c>
      <c r="J428" s="74">
        <v>2019</v>
      </c>
      <c r="K428">
        <v>0</v>
      </c>
      <c r="L428" s="75">
        <v>-18.928723999999999</v>
      </c>
      <c r="M428" s="75">
        <v>-48.274265999999997</v>
      </c>
      <c r="N428" s="76">
        <v>0</v>
      </c>
      <c r="O428" t="s">
        <v>842</v>
      </c>
      <c r="P428">
        <v>0</v>
      </c>
      <c r="Q428">
        <v>0</v>
      </c>
      <c r="R428">
        <v>0</v>
      </c>
      <c r="S428" s="74">
        <v>0</v>
      </c>
      <c r="T428" s="74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</row>
    <row r="429" spans="1:27" x14ac:dyDescent="0.25">
      <c r="A429" s="74">
        <v>2019</v>
      </c>
      <c r="B429" s="74">
        <v>1</v>
      </c>
      <c r="C429" t="s">
        <v>933</v>
      </c>
      <c r="D429" t="s">
        <v>900</v>
      </c>
      <c r="E429" t="s">
        <v>58</v>
      </c>
      <c r="F429" t="s">
        <v>67</v>
      </c>
      <c r="G429" t="s">
        <v>14</v>
      </c>
      <c r="H429" s="68">
        <v>0</v>
      </c>
      <c r="I429" s="74">
        <v>2019</v>
      </c>
      <c r="J429" s="74">
        <v>2019</v>
      </c>
      <c r="K429">
        <v>0</v>
      </c>
      <c r="L429" s="75">
        <v>-18.928723999999999</v>
      </c>
      <c r="M429" s="75">
        <v>-48.274265999999997</v>
      </c>
      <c r="N429" s="76">
        <v>0</v>
      </c>
      <c r="O429" t="s">
        <v>842</v>
      </c>
      <c r="P429">
        <v>0</v>
      </c>
      <c r="Q429">
        <v>0</v>
      </c>
      <c r="R429">
        <v>0</v>
      </c>
      <c r="S429" s="74">
        <v>0</v>
      </c>
      <c r="T429" s="74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</row>
    <row r="430" spans="1:27" x14ac:dyDescent="0.25">
      <c r="A430" s="74">
        <v>2019</v>
      </c>
      <c r="B430" s="74">
        <v>1</v>
      </c>
      <c r="C430" t="s">
        <v>934</v>
      </c>
      <c r="D430" t="s">
        <v>900</v>
      </c>
      <c r="E430" t="s">
        <v>58</v>
      </c>
      <c r="F430" t="s">
        <v>67</v>
      </c>
      <c r="G430" t="s">
        <v>14</v>
      </c>
      <c r="H430" s="68">
        <v>0</v>
      </c>
      <c r="I430" s="74">
        <v>2019</v>
      </c>
      <c r="J430" s="74">
        <v>2019</v>
      </c>
      <c r="K430">
        <v>0</v>
      </c>
      <c r="L430" s="75">
        <v>-18.928723999999999</v>
      </c>
      <c r="M430" s="75">
        <v>-48.274265999999997</v>
      </c>
      <c r="N430" s="76">
        <v>0</v>
      </c>
      <c r="O430" t="s">
        <v>842</v>
      </c>
      <c r="P430">
        <v>0</v>
      </c>
      <c r="Q430">
        <v>0</v>
      </c>
      <c r="R430">
        <v>0</v>
      </c>
      <c r="S430" s="74">
        <v>0</v>
      </c>
      <c r="T430" s="74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</row>
    <row r="431" spans="1:27" x14ac:dyDescent="0.25">
      <c r="A431" s="74">
        <v>2019</v>
      </c>
      <c r="B431" s="74">
        <v>1</v>
      </c>
      <c r="C431" t="s">
        <v>935</v>
      </c>
      <c r="D431" t="s">
        <v>900</v>
      </c>
      <c r="E431" t="s">
        <v>58</v>
      </c>
      <c r="F431" t="s">
        <v>67</v>
      </c>
      <c r="G431" t="s">
        <v>14</v>
      </c>
      <c r="H431" s="68">
        <v>0</v>
      </c>
      <c r="I431" s="74">
        <v>2019</v>
      </c>
      <c r="J431" s="74">
        <v>2019</v>
      </c>
      <c r="K431">
        <v>0</v>
      </c>
      <c r="L431" s="75">
        <v>-18.928723999999999</v>
      </c>
      <c r="M431" s="75">
        <v>-48.274265999999997</v>
      </c>
      <c r="N431" s="76">
        <v>0</v>
      </c>
      <c r="O431" t="s">
        <v>842</v>
      </c>
      <c r="P431">
        <v>0</v>
      </c>
      <c r="Q431">
        <v>0</v>
      </c>
      <c r="R431">
        <v>0</v>
      </c>
      <c r="S431" s="74">
        <v>0</v>
      </c>
      <c r="T431" s="74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</row>
    <row r="432" spans="1:27" x14ac:dyDescent="0.25">
      <c r="A432" s="74">
        <v>2019</v>
      </c>
      <c r="B432" s="74">
        <v>1</v>
      </c>
      <c r="C432" t="s">
        <v>936</v>
      </c>
      <c r="D432" t="s">
        <v>900</v>
      </c>
      <c r="E432" t="s">
        <v>58</v>
      </c>
      <c r="F432" t="s">
        <v>73</v>
      </c>
      <c r="G432" t="s">
        <v>14</v>
      </c>
      <c r="H432" s="68">
        <v>0</v>
      </c>
      <c r="I432" s="74">
        <v>2019</v>
      </c>
      <c r="J432" s="74">
        <v>2019</v>
      </c>
      <c r="K432">
        <v>0</v>
      </c>
      <c r="L432" s="74">
        <v>-18.977387</v>
      </c>
      <c r="M432" s="74">
        <v>-49.467793999999998</v>
      </c>
      <c r="N432" s="76">
        <v>0</v>
      </c>
      <c r="O432" t="s">
        <v>842</v>
      </c>
      <c r="P432">
        <v>0</v>
      </c>
      <c r="Q432">
        <v>0</v>
      </c>
      <c r="R432">
        <v>0</v>
      </c>
      <c r="S432" s="74">
        <v>0</v>
      </c>
      <c r="T432" s="74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</row>
    <row r="433" spans="1:27" x14ac:dyDescent="0.25">
      <c r="A433" s="74">
        <v>2019</v>
      </c>
      <c r="B433" s="74">
        <v>1</v>
      </c>
      <c r="C433" t="s">
        <v>887</v>
      </c>
      <c r="D433" t="s">
        <v>900</v>
      </c>
      <c r="E433" t="s">
        <v>58</v>
      </c>
      <c r="F433" t="s">
        <v>73</v>
      </c>
      <c r="G433" t="s">
        <v>14</v>
      </c>
      <c r="H433" s="68">
        <v>0</v>
      </c>
      <c r="I433" s="74">
        <v>2019</v>
      </c>
      <c r="J433" s="74">
        <v>2019</v>
      </c>
      <c r="K433">
        <v>0</v>
      </c>
      <c r="L433" s="74">
        <v>-18.977387</v>
      </c>
      <c r="M433" s="74">
        <v>-49.467793999999998</v>
      </c>
      <c r="N433" s="76">
        <v>0</v>
      </c>
      <c r="O433" t="s">
        <v>842</v>
      </c>
      <c r="P433">
        <v>0</v>
      </c>
      <c r="Q433">
        <v>0</v>
      </c>
      <c r="R433">
        <v>0</v>
      </c>
      <c r="S433" s="74">
        <v>0</v>
      </c>
      <c r="T433" s="74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</row>
    <row r="434" spans="1:27" x14ac:dyDescent="0.25">
      <c r="A434" s="74">
        <v>2019</v>
      </c>
      <c r="B434" s="74">
        <v>1</v>
      </c>
      <c r="C434" t="s">
        <v>937</v>
      </c>
      <c r="D434" t="s">
        <v>900</v>
      </c>
      <c r="E434" t="s">
        <v>58</v>
      </c>
      <c r="F434" t="s">
        <v>73</v>
      </c>
      <c r="G434" t="s">
        <v>14</v>
      </c>
      <c r="H434" s="68">
        <v>0</v>
      </c>
      <c r="I434" s="74">
        <v>2019</v>
      </c>
      <c r="J434" s="74">
        <v>2019</v>
      </c>
      <c r="K434">
        <v>0</v>
      </c>
      <c r="L434" s="74">
        <v>-18.977387</v>
      </c>
      <c r="M434" s="74">
        <v>-49.467793999999998</v>
      </c>
      <c r="N434" s="76">
        <v>0</v>
      </c>
      <c r="O434" t="s">
        <v>842</v>
      </c>
      <c r="P434">
        <v>0</v>
      </c>
      <c r="Q434">
        <v>0</v>
      </c>
      <c r="R434">
        <v>0</v>
      </c>
      <c r="S434" s="74">
        <v>0</v>
      </c>
      <c r="T434" s="7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</row>
    <row r="435" spans="1:27" x14ac:dyDescent="0.25">
      <c r="A435" s="74">
        <v>2019</v>
      </c>
      <c r="B435" s="74">
        <v>1</v>
      </c>
      <c r="C435" t="s">
        <v>938</v>
      </c>
      <c r="D435" t="s">
        <v>900</v>
      </c>
      <c r="E435" t="s">
        <v>58</v>
      </c>
      <c r="F435" t="s">
        <v>73</v>
      </c>
      <c r="G435" t="s">
        <v>14</v>
      </c>
      <c r="H435" s="68">
        <v>0</v>
      </c>
      <c r="I435" s="74">
        <v>2019</v>
      </c>
      <c r="J435" s="74">
        <v>2019</v>
      </c>
      <c r="K435">
        <v>0</v>
      </c>
      <c r="L435" s="74">
        <v>-18.977387</v>
      </c>
      <c r="M435" s="74">
        <v>-49.467793999999998</v>
      </c>
      <c r="N435" s="76">
        <v>0</v>
      </c>
      <c r="O435" t="s">
        <v>842</v>
      </c>
      <c r="P435">
        <v>0</v>
      </c>
      <c r="Q435">
        <v>0</v>
      </c>
      <c r="R435">
        <v>0</v>
      </c>
      <c r="S435" s="74">
        <v>0</v>
      </c>
      <c r="T435" s="74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</row>
    <row r="436" spans="1:27" x14ac:dyDescent="0.25">
      <c r="A436" s="74">
        <v>2019</v>
      </c>
      <c r="B436" s="74">
        <v>1</v>
      </c>
      <c r="C436" t="s">
        <v>939</v>
      </c>
      <c r="D436" t="s">
        <v>900</v>
      </c>
      <c r="E436" t="s">
        <v>58</v>
      </c>
      <c r="F436" t="s">
        <v>73</v>
      </c>
      <c r="G436" t="s">
        <v>14</v>
      </c>
      <c r="H436" s="68">
        <v>0</v>
      </c>
      <c r="I436" s="74">
        <v>2019</v>
      </c>
      <c r="J436" s="74">
        <v>2019</v>
      </c>
      <c r="K436">
        <v>0</v>
      </c>
      <c r="L436" s="74">
        <v>-18.977387</v>
      </c>
      <c r="M436" s="74">
        <v>-49.467793999999998</v>
      </c>
      <c r="N436" s="76">
        <v>0</v>
      </c>
      <c r="O436" t="s">
        <v>842</v>
      </c>
      <c r="P436">
        <v>0</v>
      </c>
      <c r="Q436">
        <v>0</v>
      </c>
      <c r="R436">
        <v>0</v>
      </c>
      <c r="S436" s="74">
        <v>0</v>
      </c>
      <c r="T436" s="74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</row>
    <row r="437" spans="1:27" x14ac:dyDescent="0.25">
      <c r="A437" s="74">
        <v>2019</v>
      </c>
      <c r="B437" s="74">
        <v>1</v>
      </c>
      <c r="C437" t="s">
        <v>940</v>
      </c>
      <c r="D437" t="s">
        <v>900</v>
      </c>
      <c r="E437" t="s">
        <v>58</v>
      </c>
      <c r="F437" t="s">
        <v>73</v>
      </c>
      <c r="G437" t="s">
        <v>14</v>
      </c>
      <c r="H437" s="68">
        <v>0</v>
      </c>
      <c r="I437" s="74">
        <v>2019</v>
      </c>
      <c r="J437" s="74">
        <v>2019</v>
      </c>
      <c r="K437">
        <v>0</v>
      </c>
      <c r="L437" s="74">
        <v>-18.977387</v>
      </c>
      <c r="M437" s="74">
        <v>-49.467793999999998</v>
      </c>
      <c r="N437" s="76">
        <v>0</v>
      </c>
      <c r="O437" t="s">
        <v>842</v>
      </c>
      <c r="P437">
        <v>0</v>
      </c>
      <c r="Q437">
        <v>0</v>
      </c>
      <c r="R437">
        <v>0</v>
      </c>
      <c r="S437" s="74">
        <v>0</v>
      </c>
      <c r="T437" s="74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</row>
    <row r="438" spans="1:27" x14ac:dyDescent="0.25">
      <c r="A438" s="74">
        <v>2019</v>
      </c>
      <c r="B438" s="74">
        <v>1</v>
      </c>
      <c r="C438" t="s">
        <v>941</v>
      </c>
      <c r="D438" t="s">
        <v>900</v>
      </c>
      <c r="E438" t="s">
        <v>58</v>
      </c>
      <c r="F438" t="s">
        <v>73</v>
      </c>
      <c r="G438" t="s">
        <v>14</v>
      </c>
      <c r="H438" s="68">
        <v>0</v>
      </c>
      <c r="I438" s="74">
        <v>2019</v>
      </c>
      <c r="J438" s="74">
        <v>2019</v>
      </c>
      <c r="K438">
        <v>0</v>
      </c>
      <c r="L438" s="74">
        <v>-18.977387</v>
      </c>
      <c r="M438" s="74">
        <v>-49.467793999999998</v>
      </c>
      <c r="N438" s="76">
        <v>0</v>
      </c>
      <c r="O438" t="s">
        <v>842</v>
      </c>
      <c r="P438">
        <v>0</v>
      </c>
      <c r="Q438">
        <v>0</v>
      </c>
      <c r="R438">
        <v>0</v>
      </c>
      <c r="S438" s="74">
        <v>0</v>
      </c>
      <c r="T438" s="74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</row>
    <row r="439" spans="1:27" x14ac:dyDescent="0.25">
      <c r="A439" s="74">
        <v>2019</v>
      </c>
      <c r="B439" s="74">
        <v>1</v>
      </c>
      <c r="C439" t="s">
        <v>942</v>
      </c>
      <c r="D439" t="s">
        <v>900</v>
      </c>
      <c r="E439" t="s">
        <v>58</v>
      </c>
      <c r="F439" t="s">
        <v>73</v>
      </c>
      <c r="G439" t="s">
        <v>14</v>
      </c>
      <c r="H439" s="68">
        <v>0</v>
      </c>
      <c r="I439" s="74">
        <v>2019</v>
      </c>
      <c r="J439" s="74">
        <v>2019</v>
      </c>
      <c r="K439">
        <v>0</v>
      </c>
      <c r="L439" s="74">
        <v>-18.977387</v>
      </c>
      <c r="M439" s="74">
        <v>-49.467793999999998</v>
      </c>
      <c r="N439" s="76">
        <v>0</v>
      </c>
      <c r="O439" t="s">
        <v>842</v>
      </c>
      <c r="P439">
        <v>0</v>
      </c>
      <c r="Q439">
        <v>0</v>
      </c>
      <c r="R439">
        <v>0</v>
      </c>
      <c r="S439" s="74">
        <v>0</v>
      </c>
      <c r="T439" s="74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</row>
    <row r="440" spans="1:27" x14ac:dyDescent="0.25">
      <c r="A440" s="74">
        <v>2019</v>
      </c>
      <c r="B440" s="74">
        <v>1</v>
      </c>
      <c r="C440" t="s">
        <v>943</v>
      </c>
      <c r="D440" t="s">
        <v>900</v>
      </c>
      <c r="E440" t="s">
        <v>58</v>
      </c>
      <c r="F440" t="s">
        <v>73</v>
      </c>
      <c r="G440" t="s">
        <v>14</v>
      </c>
      <c r="H440" s="68">
        <v>0</v>
      </c>
      <c r="I440" s="74">
        <v>2019</v>
      </c>
      <c r="J440" s="74">
        <v>2019</v>
      </c>
      <c r="K440">
        <v>0</v>
      </c>
      <c r="L440" s="74">
        <v>-18.977387</v>
      </c>
      <c r="M440" s="74">
        <v>-49.467793999999998</v>
      </c>
      <c r="N440" s="76">
        <v>0</v>
      </c>
      <c r="O440" t="s">
        <v>842</v>
      </c>
      <c r="P440">
        <v>0</v>
      </c>
      <c r="Q440">
        <v>0</v>
      </c>
      <c r="R440">
        <v>0</v>
      </c>
      <c r="S440" s="74">
        <v>0</v>
      </c>
      <c r="T440" s="74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</row>
    <row r="441" spans="1:27" x14ac:dyDescent="0.25">
      <c r="A441" s="74">
        <v>2019</v>
      </c>
      <c r="B441" s="74">
        <v>1</v>
      </c>
      <c r="C441" t="s">
        <v>944</v>
      </c>
      <c r="D441" t="s">
        <v>900</v>
      </c>
      <c r="E441" t="s">
        <v>58</v>
      </c>
      <c r="F441" t="s">
        <v>73</v>
      </c>
      <c r="G441" t="s">
        <v>14</v>
      </c>
      <c r="H441" s="68">
        <v>0</v>
      </c>
      <c r="I441" s="74">
        <v>2019</v>
      </c>
      <c r="J441" s="74">
        <v>2019</v>
      </c>
      <c r="K441">
        <v>0</v>
      </c>
      <c r="L441" s="74">
        <v>-18.977387</v>
      </c>
      <c r="M441" s="74">
        <v>-49.467793999999998</v>
      </c>
      <c r="N441" s="76">
        <v>0</v>
      </c>
      <c r="O441" t="s">
        <v>842</v>
      </c>
      <c r="P441">
        <v>0</v>
      </c>
      <c r="Q441">
        <v>0</v>
      </c>
      <c r="R441">
        <v>0</v>
      </c>
      <c r="S441" s="74">
        <v>0</v>
      </c>
      <c r="T441" s="74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</row>
    <row r="442" spans="1:27" x14ac:dyDescent="0.25">
      <c r="A442" s="74">
        <v>2019</v>
      </c>
      <c r="B442" s="74">
        <v>1</v>
      </c>
      <c r="C442" t="s">
        <v>945</v>
      </c>
      <c r="D442" t="s">
        <v>900</v>
      </c>
      <c r="E442" t="s">
        <v>58</v>
      </c>
      <c r="F442" t="s">
        <v>73</v>
      </c>
      <c r="G442" t="s">
        <v>14</v>
      </c>
      <c r="H442" s="68">
        <v>0</v>
      </c>
      <c r="I442" s="74">
        <v>2019</v>
      </c>
      <c r="J442" s="74">
        <v>2019</v>
      </c>
      <c r="K442">
        <v>0</v>
      </c>
      <c r="L442" s="74">
        <v>-18.977387</v>
      </c>
      <c r="M442" s="74">
        <v>-49.467793999999998</v>
      </c>
      <c r="N442" s="76">
        <v>0</v>
      </c>
      <c r="O442" t="s">
        <v>842</v>
      </c>
      <c r="P442">
        <v>0</v>
      </c>
      <c r="Q442">
        <v>0</v>
      </c>
      <c r="R442">
        <v>0</v>
      </c>
      <c r="S442" s="74">
        <v>0</v>
      </c>
      <c r="T442" s="74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</row>
    <row r="443" spans="1:27" x14ac:dyDescent="0.25">
      <c r="A443" s="74">
        <v>2019</v>
      </c>
      <c r="B443" s="74">
        <v>1</v>
      </c>
      <c r="C443" t="s">
        <v>946</v>
      </c>
      <c r="D443" t="s">
        <v>900</v>
      </c>
      <c r="E443" t="s">
        <v>58</v>
      </c>
      <c r="F443" t="s">
        <v>73</v>
      </c>
      <c r="G443" t="s">
        <v>14</v>
      </c>
      <c r="H443" s="68">
        <v>0</v>
      </c>
      <c r="I443" s="74">
        <v>2019</v>
      </c>
      <c r="J443" s="74">
        <v>2019</v>
      </c>
      <c r="K443">
        <v>0</v>
      </c>
      <c r="L443" s="74">
        <v>-18.977387</v>
      </c>
      <c r="M443" s="74">
        <v>-49.467793999999998</v>
      </c>
      <c r="N443" s="76">
        <v>0</v>
      </c>
      <c r="O443" t="s">
        <v>842</v>
      </c>
      <c r="P443">
        <v>0</v>
      </c>
      <c r="Q443">
        <v>0</v>
      </c>
      <c r="R443">
        <v>0</v>
      </c>
      <c r="S443" s="74">
        <v>0</v>
      </c>
      <c r="T443" s="74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</row>
    <row r="444" spans="1:27" x14ac:dyDescent="0.25">
      <c r="A444" s="74">
        <v>2019</v>
      </c>
      <c r="B444" s="74">
        <v>1</v>
      </c>
      <c r="C444" t="s">
        <v>947</v>
      </c>
      <c r="D444" t="s">
        <v>900</v>
      </c>
      <c r="E444" t="s">
        <v>58</v>
      </c>
      <c r="F444" t="s">
        <v>73</v>
      </c>
      <c r="G444" t="s">
        <v>14</v>
      </c>
      <c r="H444" s="68">
        <v>0</v>
      </c>
      <c r="I444" s="74">
        <v>2019</v>
      </c>
      <c r="J444" s="74">
        <v>2019</v>
      </c>
      <c r="K444">
        <v>0</v>
      </c>
      <c r="L444" s="74">
        <v>-18.977387</v>
      </c>
      <c r="M444" s="74">
        <v>-49.467793999999998</v>
      </c>
      <c r="N444" s="76">
        <v>0</v>
      </c>
      <c r="O444" t="s">
        <v>842</v>
      </c>
      <c r="P444">
        <v>0</v>
      </c>
      <c r="Q444">
        <v>0</v>
      </c>
      <c r="R444">
        <v>0</v>
      </c>
      <c r="S444" s="74">
        <v>0</v>
      </c>
      <c r="T444" s="7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</row>
    <row r="445" spans="1:27" x14ac:dyDescent="0.25">
      <c r="A445" s="74">
        <v>2019</v>
      </c>
      <c r="B445" s="74">
        <v>1</v>
      </c>
      <c r="C445" t="s">
        <v>948</v>
      </c>
      <c r="D445" t="s">
        <v>900</v>
      </c>
      <c r="E445" t="s">
        <v>58</v>
      </c>
      <c r="F445" t="s">
        <v>73</v>
      </c>
      <c r="G445" t="s">
        <v>14</v>
      </c>
      <c r="H445" s="68">
        <v>0</v>
      </c>
      <c r="I445" s="74">
        <v>2019</v>
      </c>
      <c r="J445" s="74">
        <v>2019</v>
      </c>
      <c r="K445">
        <v>0</v>
      </c>
      <c r="L445" s="74">
        <v>-18.977387</v>
      </c>
      <c r="M445" s="74">
        <v>-49.467793999999998</v>
      </c>
      <c r="N445" s="76">
        <v>0</v>
      </c>
      <c r="O445" t="s">
        <v>842</v>
      </c>
      <c r="P445">
        <v>0</v>
      </c>
      <c r="Q445">
        <v>0</v>
      </c>
      <c r="R445">
        <v>0</v>
      </c>
      <c r="S445" s="74">
        <v>0</v>
      </c>
      <c r="T445" s="74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</row>
    <row r="446" spans="1:27" x14ac:dyDescent="0.25">
      <c r="A446" s="74">
        <v>2019</v>
      </c>
      <c r="B446" s="74">
        <v>1</v>
      </c>
      <c r="C446" t="s">
        <v>949</v>
      </c>
      <c r="D446" t="s">
        <v>900</v>
      </c>
      <c r="E446" t="s">
        <v>58</v>
      </c>
      <c r="F446" t="s">
        <v>73</v>
      </c>
      <c r="G446" t="s">
        <v>14</v>
      </c>
      <c r="H446" s="68">
        <v>0</v>
      </c>
      <c r="I446" s="74">
        <v>2019</v>
      </c>
      <c r="J446" s="74">
        <v>2019</v>
      </c>
      <c r="K446">
        <v>0</v>
      </c>
      <c r="L446" s="74">
        <v>-18.977387</v>
      </c>
      <c r="M446" s="74">
        <v>-49.467793999999998</v>
      </c>
      <c r="N446" s="76">
        <v>0</v>
      </c>
      <c r="O446" t="s">
        <v>842</v>
      </c>
      <c r="P446">
        <v>0</v>
      </c>
      <c r="Q446">
        <v>0</v>
      </c>
      <c r="R446">
        <v>0</v>
      </c>
      <c r="S446" s="74">
        <v>0</v>
      </c>
      <c r="T446" s="74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</row>
    <row r="447" spans="1:27" x14ac:dyDescent="0.25">
      <c r="A447" s="74">
        <v>2019</v>
      </c>
      <c r="B447" s="74">
        <v>1</v>
      </c>
      <c r="C447" t="s">
        <v>950</v>
      </c>
      <c r="D447" t="s">
        <v>900</v>
      </c>
      <c r="E447" t="s">
        <v>58</v>
      </c>
      <c r="F447" t="s">
        <v>73</v>
      </c>
      <c r="G447" t="s">
        <v>14</v>
      </c>
      <c r="H447" s="68">
        <v>0</v>
      </c>
      <c r="I447" s="74">
        <v>2019</v>
      </c>
      <c r="J447" s="74">
        <v>2019</v>
      </c>
      <c r="K447">
        <v>0</v>
      </c>
      <c r="L447" s="74">
        <v>-18.977387</v>
      </c>
      <c r="M447" s="74">
        <v>-49.467793999999998</v>
      </c>
      <c r="N447" s="76">
        <v>0</v>
      </c>
      <c r="O447" t="s">
        <v>842</v>
      </c>
      <c r="P447">
        <v>0</v>
      </c>
      <c r="Q447">
        <v>0</v>
      </c>
      <c r="R447">
        <v>0</v>
      </c>
      <c r="S447" s="74">
        <v>0</v>
      </c>
      <c r="T447" s="74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</row>
    <row r="448" spans="1:27" x14ac:dyDescent="0.25">
      <c r="A448" s="74">
        <v>2019</v>
      </c>
      <c r="B448" s="74">
        <v>1</v>
      </c>
      <c r="C448" t="s">
        <v>951</v>
      </c>
      <c r="D448" t="s">
        <v>900</v>
      </c>
      <c r="E448" t="s">
        <v>58</v>
      </c>
      <c r="F448" t="s">
        <v>73</v>
      </c>
      <c r="G448" t="s">
        <v>14</v>
      </c>
      <c r="H448" s="68">
        <v>0</v>
      </c>
      <c r="I448" s="74">
        <v>2019</v>
      </c>
      <c r="J448" s="74">
        <v>2019</v>
      </c>
      <c r="K448">
        <v>0</v>
      </c>
      <c r="L448" s="74">
        <v>-18.977387</v>
      </c>
      <c r="M448" s="74">
        <v>-49.467793999999998</v>
      </c>
      <c r="N448" s="76">
        <v>0</v>
      </c>
      <c r="O448" t="s">
        <v>842</v>
      </c>
      <c r="P448">
        <v>0</v>
      </c>
      <c r="Q448">
        <v>0</v>
      </c>
      <c r="R448">
        <v>0</v>
      </c>
      <c r="S448" s="74">
        <v>0</v>
      </c>
      <c r="T448" s="74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</row>
    <row r="449" spans="1:27" x14ac:dyDescent="0.25">
      <c r="A449" s="74">
        <v>2019</v>
      </c>
      <c r="B449" s="74">
        <v>1</v>
      </c>
      <c r="C449" t="s">
        <v>952</v>
      </c>
      <c r="D449" t="s">
        <v>900</v>
      </c>
      <c r="E449" t="s">
        <v>58</v>
      </c>
      <c r="F449" t="s">
        <v>73</v>
      </c>
      <c r="G449" t="s">
        <v>14</v>
      </c>
      <c r="H449" s="68">
        <v>0</v>
      </c>
      <c r="I449" s="74">
        <v>2019</v>
      </c>
      <c r="J449" s="74">
        <v>2019</v>
      </c>
      <c r="K449">
        <v>0</v>
      </c>
      <c r="L449" s="74">
        <v>-18.977387</v>
      </c>
      <c r="M449" s="74">
        <v>-49.467793999999998</v>
      </c>
      <c r="N449" s="76">
        <v>0</v>
      </c>
      <c r="O449" t="s">
        <v>842</v>
      </c>
      <c r="P449">
        <v>0</v>
      </c>
      <c r="Q449">
        <v>0</v>
      </c>
      <c r="R449">
        <v>0</v>
      </c>
      <c r="S449" s="74">
        <v>0</v>
      </c>
      <c r="T449" s="74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</row>
    <row r="450" spans="1:27" x14ac:dyDescent="0.25">
      <c r="A450" s="74">
        <v>2019</v>
      </c>
      <c r="B450" s="74">
        <v>1</v>
      </c>
      <c r="C450" t="s">
        <v>953</v>
      </c>
      <c r="D450" t="s">
        <v>900</v>
      </c>
      <c r="E450" t="s">
        <v>58</v>
      </c>
      <c r="F450" t="s">
        <v>73</v>
      </c>
      <c r="G450" t="s">
        <v>14</v>
      </c>
      <c r="H450" s="68">
        <v>0</v>
      </c>
      <c r="I450" s="74">
        <v>2019</v>
      </c>
      <c r="J450" s="74">
        <v>2019</v>
      </c>
      <c r="K450">
        <v>0</v>
      </c>
      <c r="L450" s="74">
        <v>-18.977387</v>
      </c>
      <c r="M450" s="74">
        <v>-49.467793999999998</v>
      </c>
      <c r="N450" s="76">
        <v>0</v>
      </c>
      <c r="O450" t="s">
        <v>842</v>
      </c>
      <c r="P450">
        <v>0</v>
      </c>
      <c r="Q450">
        <v>0</v>
      </c>
      <c r="R450">
        <v>0</v>
      </c>
      <c r="S450" s="74">
        <v>0</v>
      </c>
      <c r="T450" s="74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</row>
    <row r="451" spans="1:27" x14ac:dyDescent="0.25">
      <c r="A451" s="74">
        <v>2019</v>
      </c>
      <c r="B451" s="74">
        <v>1</v>
      </c>
      <c r="C451" t="s">
        <v>954</v>
      </c>
      <c r="D451" t="s">
        <v>900</v>
      </c>
      <c r="E451" t="s">
        <v>58</v>
      </c>
      <c r="F451" t="s">
        <v>73</v>
      </c>
      <c r="G451" t="s">
        <v>14</v>
      </c>
      <c r="H451" s="68">
        <v>0</v>
      </c>
      <c r="I451" s="74">
        <v>2019</v>
      </c>
      <c r="J451" s="74">
        <v>2019</v>
      </c>
      <c r="K451">
        <v>0</v>
      </c>
      <c r="L451" s="74">
        <v>-18.977387</v>
      </c>
      <c r="M451" s="74">
        <v>-49.467793999999998</v>
      </c>
      <c r="N451" s="76">
        <v>0</v>
      </c>
      <c r="O451" t="s">
        <v>842</v>
      </c>
      <c r="P451">
        <v>0</v>
      </c>
      <c r="Q451">
        <v>0</v>
      </c>
      <c r="R451">
        <v>0</v>
      </c>
      <c r="S451" s="74">
        <v>0</v>
      </c>
      <c r="T451" s="74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</row>
    <row r="452" spans="1:27" x14ac:dyDescent="0.25">
      <c r="A452" s="74">
        <v>2019</v>
      </c>
      <c r="B452" s="74">
        <v>1</v>
      </c>
      <c r="C452" t="s">
        <v>955</v>
      </c>
      <c r="D452" t="s">
        <v>900</v>
      </c>
      <c r="E452" t="s">
        <v>58</v>
      </c>
      <c r="F452" t="s">
        <v>73</v>
      </c>
      <c r="G452" t="s">
        <v>14</v>
      </c>
      <c r="H452" s="68">
        <v>0</v>
      </c>
      <c r="I452" s="74">
        <v>2019</v>
      </c>
      <c r="J452" s="74">
        <v>2019</v>
      </c>
      <c r="K452">
        <v>0</v>
      </c>
      <c r="L452" s="74">
        <v>-18.977387</v>
      </c>
      <c r="M452" s="74">
        <v>-49.467793999999998</v>
      </c>
      <c r="N452" s="76">
        <v>0</v>
      </c>
      <c r="O452" t="s">
        <v>842</v>
      </c>
      <c r="P452">
        <v>0</v>
      </c>
      <c r="Q452">
        <v>0</v>
      </c>
      <c r="R452">
        <v>0</v>
      </c>
      <c r="S452" s="74">
        <v>0</v>
      </c>
      <c r="T452" s="74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</row>
    <row r="453" spans="1:27" x14ac:dyDescent="0.25">
      <c r="A453" s="74">
        <v>2019</v>
      </c>
      <c r="B453" s="74">
        <v>1</v>
      </c>
      <c r="C453" t="s">
        <v>956</v>
      </c>
      <c r="D453" t="s">
        <v>900</v>
      </c>
      <c r="E453" t="s">
        <v>58</v>
      </c>
      <c r="F453" t="s">
        <v>73</v>
      </c>
      <c r="G453" t="s">
        <v>14</v>
      </c>
      <c r="H453" s="68">
        <v>0</v>
      </c>
      <c r="I453" s="74">
        <v>2019</v>
      </c>
      <c r="J453" s="74">
        <v>2019</v>
      </c>
      <c r="K453">
        <v>0</v>
      </c>
      <c r="L453" s="74">
        <v>-18.977387</v>
      </c>
      <c r="M453" s="74">
        <v>-49.467793999999998</v>
      </c>
      <c r="N453" s="76">
        <v>0</v>
      </c>
      <c r="O453" t="s">
        <v>842</v>
      </c>
      <c r="P453">
        <v>0</v>
      </c>
      <c r="Q453">
        <v>0</v>
      </c>
      <c r="R453">
        <v>0</v>
      </c>
      <c r="S453" s="74">
        <v>0</v>
      </c>
      <c r="T453" s="74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</row>
    <row r="454" spans="1:27" x14ac:dyDescent="0.25">
      <c r="A454" s="74">
        <v>2019</v>
      </c>
      <c r="B454" s="74">
        <v>1</v>
      </c>
      <c r="C454" t="s">
        <v>956</v>
      </c>
      <c r="D454" t="s">
        <v>900</v>
      </c>
      <c r="E454" t="s">
        <v>58</v>
      </c>
      <c r="F454" t="s">
        <v>73</v>
      </c>
      <c r="G454" t="s">
        <v>14</v>
      </c>
      <c r="H454" s="68">
        <v>0</v>
      </c>
      <c r="I454" s="74">
        <v>2019</v>
      </c>
      <c r="J454" s="74">
        <v>2019</v>
      </c>
      <c r="K454">
        <v>0</v>
      </c>
      <c r="L454" s="74">
        <v>-18.977387</v>
      </c>
      <c r="M454" s="74">
        <v>-49.467793999999998</v>
      </c>
      <c r="N454" s="76">
        <v>0</v>
      </c>
      <c r="O454" t="s">
        <v>842</v>
      </c>
      <c r="P454">
        <v>0</v>
      </c>
      <c r="Q454">
        <v>0</v>
      </c>
      <c r="R454">
        <v>0</v>
      </c>
      <c r="S454" s="74">
        <v>0</v>
      </c>
      <c r="T454" s="7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</row>
    <row r="455" spans="1:27" x14ac:dyDescent="0.25">
      <c r="A455" s="74">
        <v>2019</v>
      </c>
      <c r="B455" s="74">
        <v>1</v>
      </c>
      <c r="C455" t="s">
        <v>957</v>
      </c>
      <c r="D455" t="s">
        <v>900</v>
      </c>
      <c r="E455" t="s">
        <v>58</v>
      </c>
      <c r="F455" t="s">
        <v>63</v>
      </c>
      <c r="G455" t="s">
        <v>14</v>
      </c>
      <c r="H455" s="68">
        <v>0</v>
      </c>
      <c r="I455" s="74">
        <v>2019</v>
      </c>
      <c r="J455" s="74">
        <v>2019</v>
      </c>
      <c r="K455">
        <v>0</v>
      </c>
      <c r="L455" s="74">
        <v>-18.729498</v>
      </c>
      <c r="M455" s="74">
        <v>-47.49577</v>
      </c>
      <c r="N455" s="76">
        <v>0</v>
      </c>
      <c r="O455" t="s">
        <v>842</v>
      </c>
      <c r="P455">
        <v>0</v>
      </c>
      <c r="Q455">
        <v>0</v>
      </c>
      <c r="R455">
        <v>0</v>
      </c>
      <c r="S455" s="74">
        <v>0</v>
      </c>
      <c r="T455" s="74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</row>
    <row r="456" spans="1:27" x14ac:dyDescent="0.25">
      <c r="A456" s="74">
        <v>2019</v>
      </c>
      <c r="B456" s="74">
        <v>1</v>
      </c>
      <c r="C456" t="s">
        <v>958</v>
      </c>
      <c r="D456" t="s">
        <v>900</v>
      </c>
      <c r="E456" t="s">
        <v>58</v>
      </c>
      <c r="F456" t="s">
        <v>63</v>
      </c>
      <c r="G456" t="s">
        <v>14</v>
      </c>
      <c r="H456" s="68">
        <v>0</v>
      </c>
      <c r="I456" s="74">
        <v>2019</v>
      </c>
      <c r="J456" s="74">
        <v>2019</v>
      </c>
      <c r="K456">
        <v>0</v>
      </c>
      <c r="L456" s="74">
        <v>-18.729498</v>
      </c>
      <c r="M456" s="74">
        <v>-47.49577</v>
      </c>
      <c r="N456" s="76">
        <v>0</v>
      </c>
      <c r="O456" t="s">
        <v>842</v>
      </c>
      <c r="P456">
        <v>0</v>
      </c>
      <c r="Q456">
        <v>0</v>
      </c>
      <c r="R456">
        <v>0</v>
      </c>
      <c r="S456" s="74">
        <v>0</v>
      </c>
      <c r="T456" s="74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</row>
    <row r="457" spans="1:27" x14ac:dyDescent="0.25">
      <c r="A457" s="74">
        <v>2019</v>
      </c>
      <c r="B457" s="74">
        <v>1</v>
      </c>
      <c r="C457" t="s">
        <v>959</v>
      </c>
      <c r="D457" t="s">
        <v>900</v>
      </c>
      <c r="E457" t="s">
        <v>58</v>
      </c>
      <c r="F457" t="s">
        <v>63</v>
      </c>
      <c r="G457" t="s">
        <v>14</v>
      </c>
      <c r="H457" s="68">
        <v>0</v>
      </c>
      <c r="I457" s="74">
        <v>2019</v>
      </c>
      <c r="J457" s="74">
        <v>2019</v>
      </c>
      <c r="K457">
        <v>0</v>
      </c>
      <c r="L457" s="74">
        <v>-18.729498</v>
      </c>
      <c r="M457" s="74">
        <v>-47.49577</v>
      </c>
      <c r="N457" s="76">
        <v>0</v>
      </c>
      <c r="O457" t="s">
        <v>842</v>
      </c>
      <c r="P457">
        <v>0</v>
      </c>
      <c r="Q457">
        <v>0</v>
      </c>
      <c r="R457">
        <v>0</v>
      </c>
      <c r="S457" s="74">
        <v>0</v>
      </c>
      <c r="T457" s="74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</row>
    <row r="458" spans="1:27" x14ac:dyDescent="0.25">
      <c r="A458" s="74">
        <v>2019</v>
      </c>
      <c r="B458" s="74">
        <v>1</v>
      </c>
      <c r="C458" t="s">
        <v>960</v>
      </c>
      <c r="D458" t="s">
        <v>900</v>
      </c>
      <c r="E458" t="s">
        <v>58</v>
      </c>
      <c r="F458" t="s">
        <v>63</v>
      </c>
      <c r="G458" t="s">
        <v>14</v>
      </c>
      <c r="H458" s="68">
        <v>0</v>
      </c>
      <c r="I458" s="74">
        <v>2019</v>
      </c>
      <c r="J458" s="74">
        <v>2019</v>
      </c>
      <c r="K458">
        <v>0</v>
      </c>
      <c r="L458" s="74">
        <v>-18.729498</v>
      </c>
      <c r="M458" s="74">
        <v>-47.49577</v>
      </c>
      <c r="N458" s="76">
        <v>0</v>
      </c>
      <c r="O458" t="s">
        <v>842</v>
      </c>
      <c r="P458">
        <v>0</v>
      </c>
      <c r="Q458">
        <v>0</v>
      </c>
      <c r="R458">
        <v>0</v>
      </c>
      <c r="S458" s="74">
        <v>0</v>
      </c>
      <c r="T458" s="74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</row>
    <row r="459" spans="1:27" x14ac:dyDescent="0.25">
      <c r="A459" s="74">
        <v>2019</v>
      </c>
      <c r="B459" s="74">
        <v>1</v>
      </c>
      <c r="C459" t="s">
        <v>961</v>
      </c>
      <c r="D459" t="s">
        <v>900</v>
      </c>
      <c r="E459" t="s">
        <v>58</v>
      </c>
      <c r="F459" t="s">
        <v>63</v>
      </c>
      <c r="G459" t="s">
        <v>14</v>
      </c>
      <c r="H459" s="68">
        <v>0</v>
      </c>
      <c r="I459" s="74">
        <v>2019</v>
      </c>
      <c r="J459" s="74">
        <v>2019</v>
      </c>
      <c r="K459">
        <v>0</v>
      </c>
      <c r="L459" s="74">
        <v>-18.729498</v>
      </c>
      <c r="M459" s="74">
        <v>-47.49577</v>
      </c>
      <c r="N459" s="76">
        <v>0</v>
      </c>
      <c r="O459" t="s">
        <v>842</v>
      </c>
      <c r="P459">
        <v>0</v>
      </c>
      <c r="Q459">
        <v>0</v>
      </c>
      <c r="R459">
        <v>0</v>
      </c>
      <c r="S459" s="74">
        <v>0</v>
      </c>
      <c r="T459" s="74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</row>
    <row r="460" spans="1:27" x14ac:dyDescent="0.25">
      <c r="A460" s="74">
        <v>2019</v>
      </c>
      <c r="B460" s="74">
        <v>1</v>
      </c>
      <c r="C460" t="s">
        <v>962</v>
      </c>
      <c r="D460" t="s">
        <v>900</v>
      </c>
      <c r="E460" t="s">
        <v>58</v>
      </c>
      <c r="F460" t="s">
        <v>63</v>
      </c>
      <c r="G460" t="s">
        <v>14</v>
      </c>
      <c r="H460" s="68">
        <v>0</v>
      </c>
      <c r="I460" s="74">
        <v>2019</v>
      </c>
      <c r="J460" s="74">
        <v>2019</v>
      </c>
      <c r="K460">
        <v>0</v>
      </c>
      <c r="L460" s="74">
        <v>-18.729498</v>
      </c>
      <c r="M460" s="74">
        <v>-47.49577</v>
      </c>
      <c r="N460" s="76">
        <v>0</v>
      </c>
      <c r="O460" t="s">
        <v>842</v>
      </c>
      <c r="P460">
        <v>0</v>
      </c>
      <c r="Q460">
        <v>0</v>
      </c>
      <c r="R460">
        <v>0</v>
      </c>
      <c r="S460" s="74">
        <v>0</v>
      </c>
      <c r="T460" s="74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</row>
    <row r="461" spans="1:27" x14ac:dyDescent="0.25">
      <c r="A461" s="74">
        <v>2019</v>
      </c>
      <c r="B461" s="74">
        <v>1</v>
      </c>
      <c r="C461" t="s">
        <v>963</v>
      </c>
      <c r="D461" t="s">
        <v>900</v>
      </c>
      <c r="E461" t="s">
        <v>58</v>
      </c>
      <c r="F461" t="s">
        <v>63</v>
      </c>
      <c r="G461" t="s">
        <v>14</v>
      </c>
      <c r="H461" s="68">
        <v>0</v>
      </c>
      <c r="I461" s="74">
        <v>2019</v>
      </c>
      <c r="J461" s="74">
        <v>2019</v>
      </c>
      <c r="K461">
        <v>0</v>
      </c>
      <c r="L461" s="74">
        <v>-18.729498</v>
      </c>
      <c r="M461" s="74">
        <v>-47.49577</v>
      </c>
      <c r="N461" s="76">
        <v>0</v>
      </c>
      <c r="O461" t="s">
        <v>842</v>
      </c>
      <c r="P461">
        <v>0</v>
      </c>
      <c r="Q461">
        <v>0</v>
      </c>
      <c r="R461">
        <v>0</v>
      </c>
      <c r="S461" s="74">
        <v>0</v>
      </c>
      <c r="T461" s="74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</row>
    <row r="462" spans="1:27" x14ac:dyDescent="0.25">
      <c r="A462" s="74">
        <v>2019</v>
      </c>
      <c r="B462" s="74">
        <v>1</v>
      </c>
      <c r="C462" t="s">
        <v>964</v>
      </c>
      <c r="D462" t="s">
        <v>900</v>
      </c>
      <c r="E462" t="s">
        <v>58</v>
      </c>
      <c r="F462" t="s">
        <v>63</v>
      </c>
      <c r="G462" t="s">
        <v>14</v>
      </c>
      <c r="H462" s="68">
        <v>0</v>
      </c>
      <c r="I462" s="74">
        <v>2019</v>
      </c>
      <c r="J462" s="74">
        <v>2019</v>
      </c>
      <c r="K462">
        <v>0</v>
      </c>
      <c r="L462" s="74">
        <v>-18.729498</v>
      </c>
      <c r="M462" s="74">
        <v>-47.49577</v>
      </c>
      <c r="N462" s="76">
        <v>0</v>
      </c>
      <c r="O462" t="s">
        <v>842</v>
      </c>
      <c r="P462">
        <v>0</v>
      </c>
      <c r="Q462">
        <v>0</v>
      </c>
      <c r="R462">
        <v>0</v>
      </c>
      <c r="S462" s="74">
        <v>0</v>
      </c>
      <c r="T462" s="74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</row>
    <row r="463" spans="1:27" x14ac:dyDescent="0.25">
      <c r="A463" s="74">
        <v>2019</v>
      </c>
      <c r="B463" s="74">
        <v>1</v>
      </c>
      <c r="C463" t="s">
        <v>965</v>
      </c>
      <c r="D463" t="s">
        <v>900</v>
      </c>
      <c r="E463" t="s">
        <v>58</v>
      </c>
      <c r="F463" t="s">
        <v>63</v>
      </c>
      <c r="G463" t="s">
        <v>14</v>
      </c>
      <c r="H463" s="68">
        <v>0</v>
      </c>
      <c r="I463" s="74">
        <v>2019</v>
      </c>
      <c r="J463" s="74">
        <v>2019</v>
      </c>
      <c r="K463">
        <v>0</v>
      </c>
      <c r="L463" s="74">
        <v>-18.729498</v>
      </c>
      <c r="M463" s="74">
        <v>-47.49577</v>
      </c>
      <c r="N463" s="76">
        <v>0</v>
      </c>
      <c r="O463" t="s">
        <v>842</v>
      </c>
      <c r="P463">
        <v>0</v>
      </c>
      <c r="Q463">
        <v>0</v>
      </c>
      <c r="R463">
        <v>0</v>
      </c>
      <c r="S463" s="74">
        <v>0</v>
      </c>
      <c r="T463" s="74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</row>
    <row r="464" spans="1:27" x14ac:dyDescent="0.25">
      <c r="A464" s="74">
        <v>2019</v>
      </c>
      <c r="B464" s="74">
        <v>1</v>
      </c>
      <c r="C464" t="s">
        <v>966</v>
      </c>
      <c r="D464" t="s">
        <v>900</v>
      </c>
      <c r="E464" t="s">
        <v>58</v>
      </c>
      <c r="F464" t="s">
        <v>63</v>
      </c>
      <c r="G464" t="s">
        <v>14</v>
      </c>
      <c r="H464" s="68">
        <v>0</v>
      </c>
      <c r="I464" s="74">
        <v>2019</v>
      </c>
      <c r="J464" s="74">
        <v>2019</v>
      </c>
      <c r="K464">
        <v>0</v>
      </c>
      <c r="L464" s="74">
        <v>-18.729498</v>
      </c>
      <c r="M464" s="74">
        <v>-47.49577</v>
      </c>
      <c r="N464" s="76">
        <v>0</v>
      </c>
      <c r="O464" t="s">
        <v>842</v>
      </c>
      <c r="P464">
        <v>0</v>
      </c>
      <c r="Q464">
        <v>0</v>
      </c>
      <c r="R464">
        <v>0</v>
      </c>
      <c r="S464" s="74">
        <v>0</v>
      </c>
      <c r="T464" s="7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</row>
    <row r="465" spans="1:27" x14ac:dyDescent="0.25">
      <c r="A465" s="74">
        <v>2019</v>
      </c>
      <c r="B465" s="74">
        <v>1</v>
      </c>
      <c r="C465" t="s">
        <v>967</v>
      </c>
      <c r="D465" t="s">
        <v>900</v>
      </c>
      <c r="E465" t="s">
        <v>58</v>
      </c>
      <c r="F465" t="s">
        <v>63</v>
      </c>
      <c r="G465" t="s">
        <v>14</v>
      </c>
      <c r="H465" s="68">
        <v>0</v>
      </c>
      <c r="I465" s="74">
        <v>2019</v>
      </c>
      <c r="J465" s="74">
        <v>2019</v>
      </c>
      <c r="K465">
        <v>0</v>
      </c>
      <c r="L465" s="74">
        <v>-18.729498</v>
      </c>
      <c r="M465" s="74">
        <v>-47.49577</v>
      </c>
      <c r="N465" s="76">
        <v>0</v>
      </c>
      <c r="O465" t="s">
        <v>842</v>
      </c>
      <c r="P465">
        <v>0</v>
      </c>
      <c r="Q465">
        <v>0</v>
      </c>
      <c r="R465">
        <v>0</v>
      </c>
      <c r="S465" s="74">
        <v>0</v>
      </c>
      <c r="T465" s="74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</row>
    <row r="466" spans="1:27" x14ac:dyDescent="0.25">
      <c r="A466" s="74">
        <v>2019</v>
      </c>
      <c r="B466" s="74">
        <v>1</v>
      </c>
      <c r="C466" t="s">
        <v>968</v>
      </c>
      <c r="D466" t="s">
        <v>900</v>
      </c>
      <c r="E466" t="s">
        <v>58</v>
      </c>
      <c r="F466" t="s">
        <v>59</v>
      </c>
      <c r="G466" t="s">
        <v>14</v>
      </c>
      <c r="H466" s="68">
        <v>0</v>
      </c>
      <c r="I466" s="74">
        <v>2019</v>
      </c>
      <c r="J466" s="74">
        <v>2019</v>
      </c>
      <c r="K466">
        <v>0</v>
      </c>
      <c r="L466" s="74">
        <v>-18.591604</v>
      </c>
      <c r="M466" s="74">
        <v>-46.496006000000001</v>
      </c>
      <c r="N466" s="76">
        <v>0</v>
      </c>
      <c r="O466" t="s">
        <v>842</v>
      </c>
      <c r="P466">
        <v>0</v>
      </c>
      <c r="Q466">
        <v>0</v>
      </c>
      <c r="R466">
        <v>0</v>
      </c>
      <c r="S466" s="74">
        <v>0</v>
      </c>
      <c r="T466" s="74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</row>
    <row r="467" spans="1:27" x14ac:dyDescent="0.25">
      <c r="A467" s="74">
        <v>2019</v>
      </c>
      <c r="B467" s="74">
        <v>1</v>
      </c>
      <c r="C467" t="s">
        <v>969</v>
      </c>
      <c r="D467" t="s">
        <v>900</v>
      </c>
      <c r="E467" t="s">
        <v>58</v>
      </c>
      <c r="F467" t="s">
        <v>59</v>
      </c>
      <c r="G467" t="s">
        <v>14</v>
      </c>
      <c r="H467" s="68">
        <v>0</v>
      </c>
      <c r="I467" s="74">
        <v>2019</v>
      </c>
      <c r="J467" s="74">
        <v>2019</v>
      </c>
      <c r="K467">
        <v>0</v>
      </c>
      <c r="L467" s="74">
        <v>-18.591604</v>
      </c>
      <c r="M467" s="74">
        <v>-46.496006000000001</v>
      </c>
      <c r="N467" s="76">
        <v>0</v>
      </c>
      <c r="O467" t="s">
        <v>842</v>
      </c>
      <c r="P467">
        <v>0</v>
      </c>
      <c r="Q467">
        <v>0</v>
      </c>
      <c r="R467">
        <v>0</v>
      </c>
      <c r="S467" s="74">
        <v>0</v>
      </c>
      <c r="T467" s="74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</row>
    <row r="468" spans="1:27" x14ac:dyDescent="0.25">
      <c r="A468" s="74">
        <v>2019</v>
      </c>
      <c r="B468" s="74">
        <v>1</v>
      </c>
      <c r="C468" t="s">
        <v>970</v>
      </c>
      <c r="D468" t="s">
        <v>900</v>
      </c>
      <c r="E468" t="s">
        <v>58</v>
      </c>
      <c r="F468" t="s">
        <v>59</v>
      </c>
      <c r="G468" t="s">
        <v>14</v>
      </c>
      <c r="H468" s="68">
        <v>0</v>
      </c>
      <c r="I468" s="74">
        <v>2019</v>
      </c>
      <c r="J468" s="74">
        <v>2019</v>
      </c>
      <c r="K468">
        <v>0</v>
      </c>
      <c r="L468" s="74">
        <v>-18.591604</v>
      </c>
      <c r="M468" s="74">
        <v>-46.496006000000001</v>
      </c>
      <c r="N468" s="76">
        <v>0</v>
      </c>
      <c r="O468" t="s">
        <v>842</v>
      </c>
      <c r="P468">
        <v>0</v>
      </c>
      <c r="Q468">
        <v>0</v>
      </c>
      <c r="R468">
        <v>0</v>
      </c>
      <c r="S468" s="74">
        <v>0</v>
      </c>
      <c r="T468" s="74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7" x14ac:dyDescent="0.25">
      <c r="A469" s="74">
        <v>2019</v>
      </c>
      <c r="B469" s="74">
        <v>1</v>
      </c>
      <c r="C469" t="s">
        <v>971</v>
      </c>
      <c r="D469" t="s">
        <v>900</v>
      </c>
      <c r="E469" t="s">
        <v>58</v>
      </c>
      <c r="F469" t="s">
        <v>59</v>
      </c>
      <c r="G469" t="s">
        <v>14</v>
      </c>
      <c r="H469" s="68">
        <v>0</v>
      </c>
      <c r="I469" s="74">
        <v>2019</v>
      </c>
      <c r="J469" s="74">
        <v>2019</v>
      </c>
      <c r="K469">
        <v>0</v>
      </c>
      <c r="L469" s="74">
        <v>-18.591604</v>
      </c>
      <c r="M469" s="74">
        <v>-46.496006000000001</v>
      </c>
      <c r="N469" s="76">
        <v>0</v>
      </c>
      <c r="O469" t="s">
        <v>842</v>
      </c>
      <c r="P469">
        <v>0</v>
      </c>
      <c r="Q469">
        <v>0</v>
      </c>
      <c r="R469">
        <v>0</v>
      </c>
      <c r="S469" s="74">
        <v>0</v>
      </c>
      <c r="T469" s="74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</row>
    <row r="470" spans="1:27" x14ac:dyDescent="0.25">
      <c r="A470" s="74">
        <v>2019</v>
      </c>
      <c r="B470" s="74">
        <v>1</v>
      </c>
      <c r="C470" t="s">
        <v>972</v>
      </c>
      <c r="D470" t="s">
        <v>900</v>
      </c>
      <c r="E470" t="s">
        <v>58</v>
      </c>
      <c r="F470" t="s">
        <v>59</v>
      </c>
      <c r="G470" t="s">
        <v>14</v>
      </c>
      <c r="H470" s="68">
        <v>0</v>
      </c>
      <c r="I470" s="74">
        <v>2019</v>
      </c>
      <c r="J470" s="74">
        <v>2019</v>
      </c>
      <c r="K470">
        <v>0</v>
      </c>
      <c r="L470" s="74">
        <v>-18.591604</v>
      </c>
      <c r="M470" s="74">
        <v>-46.496006000000001</v>
      </c>
      <c r="N470" s="76">
        <v>0</v>
      </c>
      <c r="O470" t="s">
        <v>842</v>
      </c>
      <c r="P470">
        <v>0</v>
      </c>
      <c r="Q470">
        <v>0</v>
      </c>
      <c r="R470">
        <v>0</v>
      </c>
      <c r="S470" s="74">
        <v>0</v>
      </c>
      <c r="T470" s="74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</row>
    <row r="471" spans="1:27" x14ac:dyDescent="0.25">
      <c r="A471" s="74">
        <v>2019</v>
      </c>
      <c r="B471" s="74">
        <v>1</v>
      </c>
      <c r="C471" t="s">
        <v>973</v>
      </c>
      <c r="D471" t="s">
        <v>900</v>
      </c>
      <c r="E471" t="s">
        <v>58</v>
      </c>
      <c r="F471" t="s">
        <v>67</v>
      </c>
      <c r="G471" t="s">
        <v>14</v>
      </c>
      <c r="H471" s="68">
        <v>0</v>
      </c>
      <c r="I471" s="74">
        <v>2019</v>
      </c>
      <c r="J471" s="74">
        <v>2019</v>
      </c>
      <c r="K471">
        <v>0</v>
      </c>
      <c r="L471" s="75">
        <v>-18.928723999999999</v>
      </c>
      <c r="M471" s="75">
        <v>-48.274265999999997</v>
      </c>
      <c r="N471" s="76">
        <v>0</v>
      </c>
      <c r="O471" t="s">
        <v>842</v>
      </c>
      <c r="P471">
        <v>0</v>
      </c>
      <c r="Q471">
        <v>0</v>
      </c>
      <c r="R471">
        <v>0</v>
      </c>
      <c r="S471" s="74">
        <v>0</v>
      </c>
      <c r="T471" s="74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</row>
    <row r="472" spans="1:27" x14ac:dyDescent="0.25">
      <c r="A472" s="74">
        <v>2019</v>
      </c>
      <c r="B472" s="74">
        <v>1</v>
      </c>
      <c r="C472" t="s">
        <v>974</v>
      </c>
      <c r="D472" t="s">
        <v>900</v>
      </c>
      <c r="E472" t="s">
        <v>58</v>
      </c>
      <c r="F472" t="s">
        <v>67</v>
      </c>
      <c r="G472" t="s">
        <v>14</v>
      </c>
      <c r="H472" s="68">
        <v>0</v>
      </c>
      <c r="I472" s="74">
        <v>2019</v>
      </c>
      <c r="J472" s="74">
        <v>2019</v>
      </c>
      <c r="K472">
        <v>0</v>
      </c>
      <c r="L472" s="75">
        <v>-18.928723999999999</v>
      </c>
      <c r="M472" s="75">
        <v>-48.274265999999997</v>
      </c>
      <c r="N472" s="76">
        <v>0</v>
      </c>
      <c r="O472" t="s">
        <v>842</v>
      </c>
      <c r="P472">
        <v>0</v>
      </c>
      <c r="Q472">
        <v>0</v>
      </c>
      <c r="R472">
        <v>0</v>
      </c>
      <c r="S472" s="74">
        <v>0</v>
      </c>
      <c r="T472" s="74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</row>
    <row r="473" spans="1:27" x14ac:dyDescent="0.25">
      <c r="A473" s="74">
        <v>2019</v>
      </c>
      <c r="B473" s="74">
        <v>1</v>
      </c>
      <c r="C473" t="s">
        <v>975</v>
      </c>
      <c r="D473" t="s">
        <v>900</v>
      </c>
      <c r="E473" t="s">
        <v>58</v>
      </c>
      <c r="F473" t="s">
        <v>67</v>
      </c>
      <c r="G473" t="s">
        <v>14</v>
      </c>
      <c r="H473" s="68">
        <v>0</v>
      </c>
      <c r="I473" s="74">
        <v>2019</v>
      </c>
      <c r="J473" s="74">
        <v>2019</v>
      </c>
      <c r="K473">
        <v>0</v>
      </c>
      <c r="L473" s="75">
        <v>-18.928723999999999</v>
      </c>
      <c r="M473" s="75">
        <v>-48.274265999999997</v>
      </c>
      <c r="N473" s="76">
        <v>0</v>
      </c>
      <c r="O473" t="s">
        <v>842</v>
      </c>
      <c r="P473">
        <v>0</v>
      </c>
      <c r="Q473">
        <v>0</v>
      </c>
      <c r="R473">
        <v>0</v>
      </c>
      <c r="S473" s="74">
        <v>0</v>
      </c>
      <c r="T473" s="74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</row>
    <row r="474" spans="1:27" x14ac:dyDescent="0.25">
      <c r="A474" s="74">
        <v>2019</v>
      </c>
      <c r="B474" s="74">
        <v>1</v>
      </c>
      <c r="C474" t="s">
        <v>976</v>
      </c>
      <c r="D474" t="s">
        <v>900</v>
      </c>
      <c r="E474" t="s">
        <v>58</v>
      </c>
      <c r="F474" t="s">
        <v>67</v>
      </c>
      <c r="G474" t="s">
        <v>14</v>
      </c>
      <c r="H474" s="68">
        <v>0</v>
      </c>
      <c r="I474" s="74">
        <v>2019</v>
      </c>
      <c r="J474" s="74">
        <v>2019</v>
      </c>
      <c r="K474">
        <v>0</v>
      </c>
      <c r="L474" s="75">
        <v>-18.928723999999999</v>
      </c>
      <c r="M474" s="75">
        <v>-48.274265999999997</v>
      </c>
      <c r="N474" s="76">
        <v>0</v>
      </c>
      <c r="O474" t="s">
        <v>842</v>
      </c>
      <c r="P474">
        <v>0</v>
      </c>
      <c r="Q474">
        <v>0</v>
      </c>
      <c r="R474">
        <v>0</v>
      </c>
      <c r="S474" s="74">
        <v>0</v>
      </c>
      <c r="T474" s="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</row>
    <row r="475" spans="1:27" x14ac:dyDescent="0.25">
      <c r="A475" s="74">
        <v>2019</v>
      </c>
      <c r="B475" s="74">
        <v>1</v>
      </c>
      <c r="C475" t="s">
        <v>977</v>
      </c>
      <c r="D475" t="s">
        <v>900</v>
      </c>
      <c r="E475" t="s">
        <v>58</v>
      </c>
      <c r="F475" t="s">
        <v>67</v>
      </c>
      <c r="G475" t="s">
        <v>14</v>
      </c>
      <c r="H475" s="68">
        <v>0</v>
      </c>
      <c r="I475" s="74">
        <v>2019</v>
      </c>
      <c r="J475" s="74">
        <v>2019</v>
      </c>
      <c r="K475">
        <v>0</v>
      </c>
      <c r="L475" s="75">
        <v>-18.928723999999999</v>
      </c>
      <c r="M475" s="75">
        <v>-48.274265999999997</v>
      </c>
      <c r="N475" s="76">
        <v>0</v>
      </c>
      <c r="O475" t="s">
        <v>842</v>
      </c>
      <c r="P475">
        <v>0</v>
      </c>
      <c r="Q475">
        <v>0</v>
      </c>
      <c r="R475">
        <v>0</v>
      </c>
      <c r="S475" s="74">
        <v>0</v>
      </c>
      <c r="T475" s="74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</row>
    <row r="476" spans="1:27" x14ac:dyDescent="0.25">
      <c r="A476" s="74">
        <v>2019</v>
      </c>
      <c r="B476" s="74">
        <v>1</v>
      </c>
      <c r="C476" t="s">
        <v>978</v>
      </c>
      <c r="D476" t="s">
        <v>900</v>
      </c>
      <c r="E476" t="s">
        <v>58</v>
      </c>
      <c r="F476" t="s">
        <v>67</v>
      </c>
      <c r="G476" t="s">
        <v>14</v>
      </c>
      <c r="H476" s="68">
        <v>0</v>
      </c>
      <c r="I476" s="74">
        <v>2019</v>
      </c>
      <c r="J476" s="74">
        <v>2019</v>
      </c>
      <c r="K476">
        <v>0</v>
      </c>
      <c r="L476" s="75">
        <v>-18.928723999999999</v>
      </c>
      <c r="M476" s="75">
        <v>-48.274265999999997</v>
      </c>
      <c r="N476" s="76">
        <v>0</v>
      </c>
      <c r="O476" t="s">
        <v>842</v>
      </c>
      <c r="P476">
        <v>0</v>
      </c>
      <c r="Q476">
        <v>0</v>
      </c>
      <c r="R476">
        <v>0</v>
      </c>
      <c r="S476" s="74">
        <v>0</v>
      </c>
      <c r="T476" s="74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</row>
    <row r="477" spans="1:27" x14ac:dyDescent="0.25">
      <c r="A477" s="74">
        <v>2019</v>
      </c>
      <c r="B477" s="74">
        <v>1</v>
      </c>
      <c r="C477" t="s">
        <v>979</v>
      </c>
      <c r="D477" t="s">
        <v>900</v>
      </c>
      <c r="E477" t="s">
        <v>58</v>
      </c>
      <c r="F477" t="s">
        <v>67</v>
      </c>
      <c r="G477" t="s">
        <v>14</v>
      </c>
      <c r="H477" s="68">
        <v>0</v>
      </c>
      <c r="I477" s="74">
        <v>2019</v>
      </c>
      <c r="J477" s="74">
        <v>2019</v>
      </c>
      <c r="K477">
        <v>0</v>
      </c>
      <c r="L477" s="75">
        <v>-18.928723999999999</v>
      </c>
      <c r="M477" s="75">
        <v>-48.274265999999997</v>
      </c>
      <c r="N477" s="76">
        <v>0</v>
      </c>
      <c r="O477" t="s">
        <v>842</v>
      </c>
      <c r="P477">
        <v>0</v>
      </c>
      <c r="Q477">
        <v>0</v>
      </c>
      <c r="R477">
        <v>0</v>
      </c>
      <c r="S477" s="74">
        <v>0</v>
      </c>
      <c r="T477" s="74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</row>
    <row r="478" spans="1:27" x14ac:dyDescent="0.25">
      <c r="A478" s="74">
        <v>2019</v>
      </c>
      <c r="B478" s="74">
        <v>1</v>
      </c>
      <c r="C478" t="s">
        <v>980</v>
      </c>
      <c r="D478" t="s">
        <v>900</v>
      </c>
      <c r="E478" t="s">
        <v>58</v>
      </c>
      <c r="F478" t="s">
        <v>67</v>
      </c>
      <c r="G478" t="s">
        <v>14</v>
      </c>
      <c r="H478" s="68">
        <v>0</v>
      </c>
      <c r="I478" s="74">
        <v>2019</v>
      </c>
      <c r="J478" s="74">
        <v>2019</v>
      </c>
      <c r="K478">
        <v>0</v>
      </c>
      <c r="L478" s="75">
        <v>-18.928723999999999</v>
      </c>
      <c r="M478" s="75">
        <v>-48.274265999999997</v>
      </c>
      <c r="N478" s="76">
        <v>0</v>
      </c>
      <c r="O478" t="s">
        <v>842</v>
      </c>
      <c r="P478">
        <v>0</v>
      </c>
      <c r="Q478">
        <v>0</v>
      </c>
      <c r="R478">
        <v>0</v>
      </c>
      <c r="S478" s="74">
        <v>0</v>
      </c>
      <c r="T478" s="74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</row>
    <row r="479" spans="1:27" x14ac:dyDescent="0.25">
      <c r="A479" s="74">
        <v>2019</v>
      </c>
      <c r="B479" s="74">
        <v>1</v>
      </c>
      <c r="C479" t="s">
        <v>981</v>
      </c>
      <c r="D479" t="s">
        <v>900</v>
      </c>
      <c r="E479" t="s">
        <v>58</v>
      </c>
      <c r="F479" t="s">
        <v>67</v>
      </c>
      <c r="G479" t="s">
        <v>14</v>
      </c>
      <c r="H479" s="68">
        <v>0</v>
      </c>
      <c r="I479" s="74">
        <v>2019</v>
      </c>
      <c r="J479" s="74">
        <v>2019</v>
      </c>
      <c r="K479">
        <v>0</v>
      </c>
      <c r="L479" s="75">
        <v>-18.928723999999999</v>
      </c>
      <c r="M479" s="75">
        <v>-48.274265999999997</v>
      </c>
      <c r="N479" s="76">
        <v>0</v>
      </c>
      <c r="O479" t="s">
        <v>842</v>
      </c>
      <c r="P479">
        <v>0</v>
      </c>
      <c r="Q479">
        <v>0</v>
      </c>
      <c r="R479">
        <v>0</v>
      </c>
      <c r="S479" s="74">
        <v>0</v>
      </c>
      <c r="T479" s="74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</row>
    <row r="480" spans="1:27" x14ac:dyDescent="0.25">
      <c r="A480" s="74">
        <v>2019</v>
      </c>
      <c r="B480" s="74">
        <v>1</v>
      </c>
      <c r="C480" t="s">
        <v>982</v>
      </c>
      <c r="D480" t="s">
        <v>900</v>
      </c>
      <c r="E480" t="s">
        <v>58</v>
      </c>
      <c r="F480" t="s">
        <v>67</v>
      </c>
      <c r="G480" t="s">
        <v>14</v>
      </c>
      <c r="H480" s="68">
        <v>0</v>
      </c>
      <c r="I480" s="74">
        <v>2019</v>
      </c>
      <c r="J480" s="74">
        <v>2019</v>
      </c>
      <c r="K480">
        <v>0</v>
      </c>
      <c r="L480" s="75">
        <v>-18.928723999999999</v>
      </c>
      <c r="M480" s="75">
        <v>-48.274265999999997</v>
      </c>
      <c r="N480" s="76">
        <v>0</v>
      </c>
      <c r="O480" t="s">
        <v>842</v>
      </c>
      <c r="P480">
        <v>0</v>
      </c>
      <c r="Q480">
        <v>0</v>
      </c>
      <c r="R480">
        <v>0</v>
      </c>
      <c r="S480" s="74">
        <v>0</v>
      </c>
      <c r="T480" s="74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</row>
    <row r="481" spans="1:27" x14ac:dyDescent="0.25">
      <c r="A481" s="74">
        <v>2019</v>
      </c>
      <c r="B481" s="74">
        <v>1</v>
      </c>
      <c r="C481" t="s">
        <v>983</v>
      </c>
      <c r="D481" t="s">
        <v>900</v>
      </c>
      <c r="E481" t="s">
        <v>58</v>
      </c>
      <c r="F481" t="s">
        <v>67</v>
      </c>
      <c r="G481" t="s">
        <v>14</v>
      </c>
      <c r="H481" s="68">
        <v>0</v>
      </c>
      <c r="I481" s="74">
        <v>2019</v>
      </c>
      <c r="J481" s="74">
        <v>2019</v>
      </c>
      <c r="K481">
        <v>0</v>
      </c>
      <c r="L481" s="75">
        <v>-18.928723999999999</v>
      </c>
      <c r="M481" s="75">
        <v>-48.274265999999997</v>
      </c>
      <c r="N481" s="76">
        <v>0</v>
      </c>
      <c r="O481" t="s">
        <v>842</v>
      </c>
      <c r="P481">
        <v>0</v>
      </c>
      <c r="Q481">
        <v>0</v>
      </c>
      <c r="R481">
        <v>0</v>
      </c>
      <c r="S481" s="74">
        <v>0</v>
      </c>
      <c r="T481" s="74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</row>
    <row r="482" spans="1:27" x14ac:dyDescent="0.25">
      <c r="A482" s="74">
        <v>2019</v>
      </c>
      <c r="B482" s="74">
        <v>1</v>
      </c>
      <c r="C482" t="s">
        <v>984</v>
      </c>
      <c r="D482" t="s">
        <v>900</v>
      </c>
      <c r="E482" t="s">
        <v>58</v>
      </c>
      <c r="F482" t="s">
        <v>67</v>
      </c>
      <c r="G482" t="s">
        <v>14</v>
      </c>
      <c r="H482" s="68">
        <v>0</v>
      </c>
      <c r="I482" s="74">
        <v>2019</v>
      </c>
      <c r="J482" s="74">
        <v>2019</v>
      </c>
      <c r="K482">
        <v>0</v>
      </c>
      <c r="L482" s="75">
        <v>-18.928723999999999</v>
      </c>
      <c r="M482" s="75">
        <v>-48.274265999999997</v>
      </c>
      <c r="N482" s="76">
        <v>0</v>
      </c>
      <c r="O482" t="s">
        <v>842</v>
      </c>
      <c r="P482">
        <v>0</v>
      </c>
      <c r="Q482">
        <v>0</v>
      </c>
      <c r="R482">
        <v>0</v>
      </c>
      <c r="S482" s="74">
        <v>0</v>
      </c>
      <c r="T482" s="74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</row>
    <row r="483" spans="1:27" x14ac:dyDescent="0.25">
      <c r="A483" s="74">
        <v>2019</v>
      </c>
      <c r="B483" s="74">
        <v>1</v>
      </c>
      <c r="C483" t="s">
        <v>985</v>
      </c>
      <c r="D483" t="s">
        <v>900</v>
      </c>
      <c r="E483" t="s">
        <v>58</v>
      </c>
      <c r="F483" t="s">
        <v>63</v>
      </c>
      <c r="G483" t="s">
        <v>14</v>
      </c>
      <c r="H483" s="68">
        <v>0</v>
      </c>
      <c r="I483" s="74">
        <v>2019</v>
      </c>
      <c r="J483" s="74">
        <v>2019</v>
      </c>
      <c r="K483">
        <v>0</v>
      </c>
      <c r="L483" s="74">
        <v>-18.729498</v>
      </c>
      <c r="M483" s="74">
        <v>-47.49577</v>
      </c>
      <c r="N483" s="76">
        <v>0</v>
      </c>
      <c r="O483" t="s">
        <v>842</v>
      </c>
      <c r="P483">
        <v>0</v>
      </c>
      <c r="Q483">
        <v>0</v>
      </c>
      <c r="R483">
        <v>0</v>
      </c>
      <c r="S483" s="74">
        <v>0</v>
      </c>
      <c r="T483" s="74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</row>
    <row r="484" spans="1:27" x14ac:dyDescent="0.25">
      <c r="A484" s="74">
        <v>2019</v>
      </c>
      <c r="B484" s="74">
        <v>1</v>
      </c>
      <c r="C484" t="s">
        <v>986</v>
      </c>
      <c r="D484" t="s">
        <v>900</v>
      </c>
      <c r="E484" t="s">
        <v>58</v>
      </c>
      <c r="F484" t="s">
        <v>63</v>
      </c>
      <c r="G484" t="s">
        <v>14</v>
      </c>
      <c r="H484" s="68">
        <v>0</v>
      </c>
      <c r="I484" s="74">
        <v>2019</v>
      </c>
      <c r="J484" s="74">
        <v>2019</v>
      </c>
      <c r="K484">
        <v>0</v>
      </c>
      <c r="L484" s="74">
        <v>-18.729498</v>
      </c>
      <c r="M484" s="74">
        <v>-47.49577</v>
      </c>
      <c r="N484" s="76">
        <v>0</v>
      </c>
      <c r="O484" t="s">
        <v>842</v>
      </c>
      <c r="P484">
        <v>0</v>
      </c>
      <c r="Q484">
        <v>0</v>
      </c>
      <c r="R484">
        <v>0</v>
      </c>
      <c r="S484" s="74">
        <v>0</v>
      </c>
      <c r="T484" s="7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</row>
    <row r="485" spans="1:27" x14ac:dyDescent="0.25">
      <c r="A485" s="74">
        <v>2019</v>
      </c>
      <c r="B485" s="74">
        <v>1</v>
      </c>
      <c r="C485" t="s">
        <v>987</v>
      </c>
      <c r="D485" t="s">
        <v>900</v>
      </c>
      <c r="E485" t="s">
        <v>58</v>
      </c>
      <c r="F485" t="s">
        <v>63</v>
      </c>
      <c r="G485" t="s">
        <v>14</v>
      </c>
      <c r="H485" s="68">
        <v>0</v>
      </c>
      <c r="I485" s="74">
        <v>2019</v>
      </c>
      <c r="J485" s="74">
        <v>2019</v>
      </c>
      <c r="K485">
        <v>0</v>
      </c>
      <c r="L485" s="74">
        <v>-18.729498</v>
      </c>
      <c r="M485" s="74">
        <v>-47.49577</v>
      </c>
      <c r="N485" s="76">
        <v>0</v>
      </c>
      <c r="O485" t="s">
        <v>842</v>
      </c>
      <c r="P485">
        <v>0</v>
      </c>
      <c r="Q485">
        <v>0</v>
      </c>
      <c r="R485">
        <v>0</v>
      </c>
      <c r="S485" s="74">
        <v>0</v>
      </c>
      <c r="T485" s="74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</row>
    <row r="486" spans="1:27" x14ac:dyDescent="0.25">
      <c r="A486" s="74">
        <v>2019</v>
      </c>
      <c r="B486" s="74">
        <v>1</v>
      </c>
      <c r="C486" t="s">
        <v>988</v>
      </c>
      <c r="D486" t="s">
        <v>900</v>
      </c>
      <c r="E486" t="s">
        <v>58</v>
      </c>
      <c r="F486" t="s">
        <v>59</v>
      </c>
      <c r="G486" t="s">
        <v>14</v>
      </c>
      <c r="H486" s="68">
        <v>0</v>
      </c>
      <c r="I486" s="74">
        <v>2019</v>
      </c>
      <c r="J486" s="74">
        <v>2019</v>
      </c>
      <c r="K486">
        <v>0</v>
      </c>
      <c r="L486" s="74">
        <v>-18.591604</v>
      </c>
      <c r="M486" s="74">
        <v>-46.496006000000001</v>
      </c>
      <c r="N486" s="76">
        <v>0</v>
      </c>
      <c r="O486" t="s">
        <v>842</v>
      </c>
      <c r="P486">
        <v>0</v>
      </c>
      <c r="Q486">
        <v>0</v>
      </c>
      <c r="R486">
        <v>0</v>
      </c>
      <c r="S486" s="74">
        <v>0</v>
      </c>
      <c r="T486" s="74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</row>
    <row r="487" spans="1:27" x14ac:dyDescent="0.25">
      <c r="A487" s="74">
        <v>2019</v>
      </c>
      <c r="B487" s="74">
        <v>1</v>
      </c>
      <c r="C487" t="s">
        <v>989</v>
      </c>
      <c r="D487" t="s">
        <v>900</v>
      </c>
      <c r="E487" t="s">
        <v>58</v>
      </c>
      <c r="F487" t="s">
        <v>59</v>
      </c>
      <c r="G487" t="s">
        <v>14</v>
      </c>
      <c r="H487" s="68">
        <v>0</v>
      </c>
      <c r="I487" s="74">
        <v>2019</v>
      </c>
      <c r="J487" s="74">
        <v>2019</v>
      </c>
      <c r="K487">
        <v>0</v>
      </c>
      <c r="L487" s="74">
        <v>-18.591604</v>
      </c>
      <c r="M487" s="74">
        <v>-46.496006000000001</v>
      </c>
      <c r="N487" s="76">
        <v>0</v>
      </c>
      <c r="O487" t="s">
        <v>842</v>
      </c>
      <c r="P487">
        <v>0</v>
      </c>
      <c r="Q487">
        <v>0</v>
      </c>
      <c r="R487">
        <v>0</v>
      </c>
      <c r="S487" s="74">
        <v>0</v>
      </c>
      <c r="T487" s="74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</row>
    <row r="488" spans="1:27" x14ac:dyDescent="0.25">
      <c r="A488" s="74">
        <v>2019</v>
      </c>
      <c r="B488" s="74">
        <v>1</v>
      </c>
      <c r="C488" t="s">
        <v>990</v>
      </c>
      <c r="D488" t="s">
        <v>900</v>
      </c>
      <c r="E488" t="s">
        <v>58</v>
      </c>
      <c r="F488" t="s">
        <v>59</v>
      </c>
      <c r="G488" t="s">
        <v>14</v>
      </c>
      <c r="H488" s="68">
        <v>0</v>
      </c>
      <c r="I488" s="74">
        <v>2019</v>
      </c>
      <c r="J488" s="74">
        <v>2019</v>
      </c>
      <c r="K488">
        <v>0</v>
      </c>
      <c r="L488" s="74">
        <v>-18.591604</v>
      </c>
      <c r="M488" s="74">
        <v>-46.496006000000001</v>
      </c>
      <c r="N488" s="76">
        <v>0</v>
      </c>
      <c r="O488" t="s">
        <v>842</v>
      </c>
      <c r="P488">
        <v>0</v>
      </c>
      <c r="Q488">
        <v>0</v>
      </c>
      <c r="R488">
        <v>0</v>
      </c>
      <c r="S488" s="74">
        <v>0</v>
      </c>
      <c r="T488" s="74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</row>
    <row r="489" spans="1:27" x14ac:dyDescent="0.25">
      <c r="A489" s="74">
        <v>2019</v>
      </c>
      <c r="B489" s="74">
        <v>1</v>
      </c>
      <c r="C489" t="s">
        <v>991</v>
      </c>
      <c r="D489" t="s">
        <v>900</v>
      </c>
      <c r="E489" t="s">
        <v>58</v>
      </c>
      <c r="F489" t="s">
        <v>59</v>
      </c>
      <c r="G489" t="s">
        <v>14</v>
      </c>
      <c r="H489" s="68">
        <v>0</v>
      </c>
      <c r="I489" s="74">
        <v>2019</v>
      </c>
      <c r="J489" s="74">
        <v>2019</v>
      </c>
      <c r="K489">
        <v>0</v>
      </c>
      <c r="L489" s="74">
        <v>-18.591604</v>
      </c>
      <c r="M489" s="74">
        <v>-46.496006000000001</v>
      </c>
      <c r="N489" s="76">
        <v>0</v>
      </c>
      <c r="O489" t="s">
        <v>842</v>
      </c>
      <c r="P489">
        <v>0</v>
      </c>
      <c r="Q489">
        <v>0</v>
      </c>
      <c r="R489">
        <v>0</v>
      </c>
      <c r="S489" s="74">
        <v>0</v>
      </c>
      <c r="T489" s="74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</row>
    <row r="490" spans="1:27" x14ac:dyDescent="0.25">
      <c r="A490" s="74">
        <v>2019</v>
      </c>
      <c r="B490" s="74">
        <v>1</v>
      </c>
      <c r="C490" t="s">
        <v>992</v>
      </c>
      <c r="D490" t="s">
        <v>900</v>
      </c>
      <c r="E490" t="s">
        <v>58</v>
      </c>
      <c r="F490" t="s">
        <v>67</v>
      </c>
      <c r="G490" t="s">
        <v>14</v>
      </c>
      <c r="H490" s="68">
        <v>0</v>
      </c>
      <c r="I490" s="74">
        <v>2019</v>
      </c>
      <c r="J490" s="74">
        <v>2019</v>
      </c>
      <c r="K490">
        <v>0</v>
      </c>
      <c r="L490" s="75">
        <v>-18.928723999999999</v>
      </c>
      <c r="M490" s="75">
        <v>-48.274265999999997</v>
      </c>
      <c r="N490" s="76">
        <v>0</v>
      </c>
      <c r="O490" t="s">
        <v>842</v>
      </c>
      <c r="P490">
        <v>0</v>
      </c>
      <c r="Q490">
        <v>0</v>
      </c>
      <c r="R490">
        <v>0</v>
      </c>
      <c r="S490" s="74">
        <v>0</v>
      </c>
      <c r="T490" s="74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</row>
    <row r="491" spans="1:27" x14ac:dyDescent="0.25">
      <c r="A491" s="74">
        <v>2019</v>
      </c>
      <c r="B491" s="74">
        <v>1</v>
      </c>
      <c r="C491" t="s">
        <v>993</v>
      </c>
      <c r="D491" t="s">
        <v>900</v>
      </c>
      <c r="E491" t="s">
        <v>58</v>
      </c>
      <c r="F491" t="s">
        <v>73</v>
      </c>
      <c r="G491" t="s">
        <v>14</v>
      </c>
      <c r="H491" s="68">
        <v>0</v>
      </c>
      <c r="I491" s="74">
        <v>2019</v>
      </c>
      <c r="J491" s="74">
        <v>2019</v>
      </c>
      <c r="K491">
        <v>0</v>
      </c>
      <c r="L491" s="74">
        <v>-18.977387</v>
      </c>
      <c r="M491" s="74">
        <v>-49.467793999999998</v>
      </c>
      <c r="N491" s="76">
        <v>0</v>
      </c>
      <c r="O491" t="s">
        <v>842</v>
      </c>
      <c r="P491">
        <v>0</v>
      </c>
      <c r="Q491">
        <v>0</v>
      </c>
      <c r="R491">
        <v>0</v>
      </c>
      <c r="S491" s="74">
        <v>0</v>
      </c>
      <c r="T491" s="74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</row>
    <row r="492" spans="1:27" x14ac:dyDescent="0.25">
      <c r="A492" s="74">
        <v>2019</v>
      </c>
      <c r="B492" s="74">
        <v>1</v>
      </c>
      <c r="C492" t="s">
        <v>994</v>
      </c>
      <c r="D492" t="s">
        <v>900</v>
      </c>
      <c r="E492" t="s">
        <v>58</v>
      </c>
      <c r="F492" t="s">
        <v>73</v>
      </c>
      <c r="G492" t="s">
        <v>14</v>
      </c>
      <c r="H492" s="68">
        <v>0</v>
      </c>
      <c r="I492" s="74">
        <v>2019</v>
      </c>
      <c r="J492" s="74">
        <v>2019</v>
      </c>
      <c r="K492">
        <v>0</v>
      </c>
      <c r="L492" s="74">
        <v>-18.977387</v>
      </c>
      <c r="M492" s="74">
        <v>-49.467793999999998</v>
      </c>
      <c r="N492" s="76">
        <v>0</v>
      </c>
      <c r="O492" t="s">
        <v>842</v>
      </c>
      <c r="P492">
        <v>0</v>
      </c>
      <c r="Q492">
        <v>0</v>
      </c>
      <c r="R492">
        <v>0</v>
      </c>
      <c r="S492" s="74">
        <v>0</v>
      </c>
      <c r="T492" s="74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</row>
    <row r="493" spans="1:27" x14ac:dyDescent="0.25">
      <c r="A493" s="74">
        <v>2019</v>
      </c>
      <c r="B493" s="74">
        <v>1</v>
      </c>
      <c r="C493" t="s">
        <v>995</v>
      </c>
      <c r="D493" t="s">
        <v>900</v>
      </c>
      <c r="E493" t="s">
        <v>58</v>
      </c>
      <c r="F493" t="s">
        <v>73</v>
      </c>
      <c r="G493" t="s">
        <v>14</v>
      </c>
      <c r="H493" s="68">
        <v>0</v>
      </c>
      <c r="I493" s="74">
        <v>2019</v>
      </c>
      <c r="J493" s="74">
        <v>2019</v>
      </c>
      <c r="K493">
        <v>0</v>
      </c>
      <c r="L493" s="74">
        <v>-18.977387</v>
      </c>
      <c r="M493" s="74">
        <v>-49.467793999999998</v>
      </c>
      <c r="N493" s="76">
        <v>0</v>
      </c>
      <c r="O493" t="s">
        <v>842</v>
      </c>
      <c r="P493">
        <v>0</v>
      </c>
      <c r="Q493">
        <v>0</v>
      </c>
      <c r="R493">
        <v>0</v>
      </c>
      <c r="S493" s="74">
        <v>0</v>
      </c>
      <c r="T493" s="74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</row>
    <row r="494" spans="1:27" x14ac:dyDescent="0.25">
      <c r="A494" s="74">
        <v>2019</v>
      </c>
      <c r="B494" s="74">
        <v>1</v>
      </c>
      <c r="C494" t="s">
        <v>996</v>
      </c>
      <c r="D494" t="s">
        <v>900</v>
      </c>
      <c r="E494" t="s">
        <v>58</v>
      </c>
      <c r="F494" t="s">
        <v>73</v>
      </c>
      <c r="G494" t="s">
        <v>14</v>
      </c>
      <c r="H494" s="68">
        <v>0</v>
      </c>
      <c r="I494" s="74">
        <v>2019</v>
      </c>
      <c r="J494" s="74">
        <v>2019</v>
      </c>
      <c r="K494">
        <v>0</v>
      </c>
      <c r="L494" s="74">
        <v>-18.977387</v>
      </c>
      <c r="M494" s="74">
        <v>-49.467793999999998</v>
      </c>
      <c r="N494" s="76">
        <v>0</v>
      </c>
      <c r="O494" t="s">
        <v>842</v>
      </c>
      <c r="P494">
        <v>0</v>
      </c>
      <c r="Q494">
        <v>0</v>
      </c>
      <c r="R494">
        <v>0</v>
      </c>
      <c r="S494" s="74">
        <v>0</v>
      </c>
      <c r="T494" s="7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</row>
    <row r="495" spans="1:27" x14ac:dyDescent="0.25">
      <c r="A495" s="74">
        <v>2019</v>
      </c>
      <c r="B495" s="74">
        <v>1</v>
      </c>
      <c r="C495" t="s">
        <v>997</v>
      </c>
      <c r="D495" t="s">
        <v>900</v>
      </c>
      <c r="E495" t="s">
        <v>58</v>
      </c>
      <c r="F495" t="s">
        <v>73</v>
      </c>
      <c r="G495" t="s">
        <v>14</v>
      </c>
      <c r="H495" s="68">
        <v>0</v>
      </c>
      <c r="I495" s="74">
        <v>2019</v>
      </c>
      <c r="J495" s="74">
        <v>2019</v>
      </c>
      <c r="K495">
        <v>0</v>
      </c>
      <c r="L495" s="74">
        <v>-18.977387</v>
      </c>
      <c r="M495" s="74">
        <v>-49.467793999999998</v>
      </c>
      <c r="N495" s="76">
        <v>0</v>
      </c>
      <c r="O495" t="s">
        <v>842</v>
      </c>
      <c r="P495">
        <v>0</v>
      </c>
      <c r="Q495">
        <v>0</v>
      </c>
      <c r="R495">
        <v>0</v>
      </c>
      <c r="S495" s="74">
        <v>0</v>
      </c>
      <c r="T495" s="74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</row>
    <row r="496" spans="1:27" x14ac:dyDescent="0.25">
      <c r="A496" s="74">
        <v>2019</v>
      </c>
      <c r="B496" s="74">
        <v>1</v>
      </c>
      <c r="C496" t="s">
        <v>998</v>
      </c>
      <c r="D496" t="s">
        <v>900</v>
      </c>
      <c r="E496" t="s">
        <v>58</v>
      </c>
      <c r="F496" t="s">
        <v>67</v>
      </c>
      <c r="G496" t="s">
        <v>14</v>
      </c>
      <c r="H496" s="68">
        <v>0</v>
      </c>
      <c r="I496" s="74">
        <v>2019</v>
      </c>
      <c r="J496" s="74">
        <v>2019</v>
      </c>
      <c r="K496">
        <v>0</v>
      </c>
      <c r="L496" s="75">
        <v>-18.928723999999999</v>
      </c>
      <c r="M496" s="75">
        <v>-48.274265999999997</v>
      </c>
      <c r="N496" s="76">
        <v>0</v>
      </c>
      <c r="O496" t="s">
        <v>842</v>
      </c>
      <c r="P496">
        <v>0</v>
      </c>
      <c r="Q496">
        <v>0</v>
      </c>
      <c r="R496">
        <v>0</v>
      </c>
      <c r="S496" s="74">
        <v>0</v>
      </c>
      <c r="T496" s="74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</row>
    <row r="497" spans="1:27" x14ac:dyDescent="0.25">
      <c r="A497" s="74">
        <v>2019</v>
      </c>
      <c r="B497" s="74">
        <v>1</v>
      </c>
      <c r="C497" t="s">
        <v>998</v>
      </c>
      <c r="D497" t="s">
        <v>900</v>
      </c>
      <c r="E497" t="s">
        <v>58</v>
      </c>
      <c r="F497" t="s">
        <v>73</v>
      </c>
      <c r="G497" t="s">
        <v>14</v>
      </c>
      <c r="H497" s="68">
        <v>0</v>
      </c>
      <c r="I497" s="74">
        <v>2019</v>
      </c>
      <c r="J497" s="74">
        <v>2019</v>
      </c>
      <c r="K497">
        <v>0</v>
      </c>
      <c r="L497" s="74">
        <v>-18.977387</v>
      </c>
      <c r="M497" s="74">
        <v>-49.467793999999998</v>
      </c>
      <c r="N497" s="76">
        <v>0</v>
      </c>
      <c r="O497" t="s">
        <v>842</v>
      </c>
      <c r="P497">
        <v>0</v>
      </c>
      <c r="Q497">
        <v>0</v>
      </c>
      <c r="R497">
        <v>0</v>
      </c>
      <c r="S497" s="74">
        <v>0</v>
      </c>
      <c r="T497" s="74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</row>
    <row r="498" spans="1:27" x14ac:dyDescent="0.25">
      <c r="A498" s="74">
        <v>2019</v>
      </c>
      <c r="B498" s="74">
        <v>1</v>
      </c>
      <c r="C498" t="s">
        <v>998</v>
      </c>
      <c r="D498" t="s">
        <v>900</v>
      </c>
      <c r="E498" t="s">
        <v>58</v>
      </c>
      <c r="F498" t="s">
        <v>59</v>
      </c>
      <c r="G498" t="s">
        <v>14</v>
      </c>
      <c r="H498" s="68">
        <v>0</v>
      </c>
      <c r="I498" s="74">
        <v>2019</v>
      </c>
      <c r="J498" s="74">
        <v>2019</v>
      </c>
      <c r="K498">
        <v>0</v>
      </c>
      <c r="L498" s="74">
        <v>-18.591604</v>
      </c>
      <c r="M498" s="74">
        <v>-46.496006000000001</v>
      </c>
      <c r="N498" s="76">
        <v>0</v>
      </c>
      <c r="O498" t="s">
        <v>842</v>
      </c>
      <c r="P498">
        <v>0</v>
      </c>
      <c r="Q498">
        <v>0</v>
      </c>
      <c r="R498">
        <v>0</v>
      </c>
      <c r="S498" s="74">
        <v>0</v>
      </c>
      <c r="T498" s="74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</row>
    <row r="499" spans="1:27" x14ac:dyDescent="0.25">
      <c r="A499" s="74">
        <v>2019</v>
      </c>
      <c r="B499" s="74">
        <v>1</v>
      </c>
      <c r="C499" t="s">
        <v>999</v>
      </c>
      <c r="D499" t="s">
        <v>900</v>
      </c>
      <c r="E499" t="s">
        <v>58</v>
      </c>
      <c r="F499" t="s">
        <v>67</v>
      </c>
      <c r="G499" t="s">
        <v>14</v>
      </c>
      <c r="H499" s="68">
        <v>0</v>
      </c>
      <c r="I499" s="74">
        <v>2019</v>
      </c>
      <c r="J499" s="74">
        <v>2019</v>
      </c>
      <c r="K499" s="74">
        <v>1178</v>
      </c>
      <c r="L499" s="74">
        <v>-18.591604</v>
      </c>
      <c r="M499" s="74">
        <v>-46.496006000000001</v>
      </c>
      <c r="N499" s="76">
        <v>0</v>
      </c>
      <c r="O499" t="s">
        <v>842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</row>
    <row r="500" spans="1:27" x14ac:dyDescent="0.25">
      <c r="A500" s="74">
        <v>2019</v>
      </c>
      <c r="B500" s="74">
        <v>1</v>
      </c>
      <c r="C500" t="s">
        <v>1000</v>
      </c>
      <c r="D500" t="s">
        <v>900</v>
      </c>
      <c r="E500" t="s">
        <v>58</v>
      </c>
      <c r="F500" t="s">
        <v>67</v>
      </c>
      <c r="G500" t="s">
        <v>14</v>
      </c>
      <c r="H500" s="68">
        <v>14836.08</v>
      </c>
      <c r="I500" s="74">
        <v>2019</v>
      </c>
      <c r="J500" s="74">
        <v>2019</v>
      </c>
      <c r="K500" s="74">
        <v>2396</v>
      </c>
      <c r="L500" s="74">
        <v>-18.591604</v>
      </c>
      <c r="M500" s="74">
        <v>-46.496006000000001</v>
      </c>
      <c r="N500" s="76">
        <v>0</v>
      </c>
      <c r="O500" t="s">
        <v>842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</row>
    <row r="501" spans="1:27" x14ac:dyDescent="0.25">
      <c r="A501" s="74">
        <v>2019</v>
      </c>
      <c r="B501" s="74">
        <v>1</v>
      </c>
      <c r="C501" t="s">
        <v>998</v>
      </c>
      <c r="D501" t="s">
        <v>900</v>
      </c>
      <c r="E501" t="s">
        <v>58</v>
      </c>
      <c r="F501" t="s">
        <v>63</v>
      </c>
      <c r="G501" t="s">
        <v>14</v>
      </c>
      <c r="H501" s="68">
        <v>0</v>
      </c>
      <c r="I501" s="74">
        <v>2019</v>
      </c>
      <c r="J501" s="74">
        <v>2019</v>
      </c>
      <c r="K501">
        <v>0</v>
      </c>
      <c r="L501" s="74">
        <v>-18.729498</v>
      </c>
      <c r="M501" s="74">
        <v>-47.49577</v>
      </c>
      <c r="N501" s="76">
        <v>0</v>
      </c>
      <c r="O501" t="s">
        <v>842</v>
      </c>
      <c r="P501">
        <v>0</v>
      </c>
      <c r="Q501">
        <v>0</v>
      </c>
      <c r="R501">
        <v>0</v>
      </c>
      <c r="S501" s="74">
        <v>0</v>
      </c>
      <c r="T501" s="74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</row>
    <row r="502" spans="1:27" x14ac:dyDescent="0.25">
      <c r="A502" s="74">
        <v>2019</v>
      </c>
      <c r="B502" s="74">
        <v>1</v>
      </c>
      <c r="C502" t="s">
        <v>850</v>
      </c>
      <c r="D502" t="s">
        <v>848</v>
      </c>
      <c r="E502" t="s">
        <v>58</v>
      </c>
      <c r="F502" t="s">
        <v>67</v>
      </c>
      <c r="G502" t="s">
        <v>14</v>
      </c>
      <c r="H502" s="68">
        <v>0</v>
      </c>
      <c r="I502" s="74">
        <v>2019</v>
      </c>
      <c r="J502" s="74">
        <v>2019</v>
      </c>
      <c r="K502">
        <v>0</v>
      </c>
      <c r="L502" s="75">
        <v>-18.928723999999999</v>
      </c>
      <c r="M502" s="75">
        <v>-48.274265999999997</v>
      </c>
      <c r="N502" s="76">
        <v>0</v>
      </c>
      <c r="O502" t="s">
        <v>849</v>
      </c>
      <c r="P502">
        <v>0</v>
      </c>
      <c r="Q502">
        <v>0</v>
      </c>
      <c r="R502">
        <v>0</v>
      </c>
      <c r="S502" s="74">
        <v>0</v>
      </c>
      <c r="T502" s="74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</row>
    <row r="503" spans="1:27" x14ac:dyDescent="0.25">
      <c r="A503" s="74">
        <v>2019</v>
      </c>
      <c r="B503" s="74">
        <v>1</v>
      </c>
      <c r="C503" t="s">
        <v>851</v>
      </c>
      <c r="D503" t="s">
        <v>848</v>
      </c>
      <c r="E503" t="s">
        <v>58</v>
      </c>
      <c r="F503" t="s">
        <v>67</v>
      </c>
      <c r="G503" t="s">
        <v>14</v>
      </c>
      <c r="H503" s="68">
        <v>0</v>
      </c>
      <c r="I503" s="74">
        <v>2019</v>
      </c>
      <c r="J503" s="74">
        <v>2019</v>
      </c>
      <c r="K503">
        <v>0</v>
      </c>
      <c r="L503" s="75">
        <v>-18.928723999999999</v>
      </c>
      <c r="M503" s="75">
        <v>-48.274265999999997</v>
      </c>
      <c r="N503" s="76">
        <v>0</v>
      </c>
      <c r="O503" t="s">
        <v>849</v>
      </c>
      <c r="P503">
        <v>0</v>
      </c>
      <c r="Q503">
        <v>0</v>
      </c>
      <c r="R503">
        <v>0</v>
      </c>
      <c r="S503" s="74">
        <v>0</v>
      </c>
      <c r="T503" s="74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</row>
    <row r="504" spans="1:27" x14ac:dyDescent="0.25">
      <c r="A504" s="74">
        <v>2019</v>
      </c>
      <c r="B504" s="74">
        <v>1</v>
      </c>
      <c r="C504" t="s">
        <v>852</v>
      </c>
      <c r="D504" t="s">
        <v>848</v>
      </c>
      <c r="E504" t="s">
        <v>58</v>
      </c>
      <c r="F504" t="s">
        <v>67</v>
      </c>
      <c r="G504" t="s">
        <v>14</v>
      </c>
      <c r="H504" s="68">
        <v>0</v>
      </c>
      <c r="I504" s="74">
        <v>2019</v>
      </c>
      <c r="J504" s="74">
        <v>2019</v>
      </c>
      <c r="K504">
        <v>0</v>
      </c>
      <c r="L504" s="75">
        <v>-18.928723999999999</v>
      </c>
      <c r="M504" s="75">
        <v>-48.274265999999997</v>
      </c>
      <c r="N504" s="76">
        <v>0</v>
      </c>
      <c r="O504" t="s">
        <v>849</v>
      </c>
      <c r="P504">
        <v>0</v>
      </c>
      <c r="Q504">
        <v>0</v>
      </c>
      <c r="R504">
        <v>0</v>
      </c>
      <c r="S504" s="74">
        <v>0</v>
      </c>
      <c r="T504" s="7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</row>
    <row r="505" spans="1:27" x14ac:dyDescent="0.25">
      <c r="A505" s="74">
        <v>2019</v>
      </c>
      <c r="B505" s="74">
        <v>1</v>
      </c>
      <c r="C505" t="s">
        <v>853</v>
      </c>
      <c r="D505" t="s">
        <v>848</v>
      </c>
      <c r="E505" t="s">
        <v>58</v>
      </c>
      <c r="F505" t="s">
        <v>67</v>
      </c>
      <c r="G505" t="s">
        <v>14</v>
      </c>
      <c r="H505" s="68">
        <v>0</v>
      </c>
      <c r="I505" s="74">
        <v>2019</v>
      </c>
      <c r="J505" s="74">
        <v>2019</v>
      </c>
      <c r="K505">
        <v>0</v>
      </c>
      <c r="L505" s="75">
        <v>-18.928723999999999</v>
      </c>
      <c r="M505" s="75">
        <v>-48.274265999999997</v>
      </c>
      <c r="N505" s="76">
        <v>0</v>
      </c>
      <c r="O505" t="s">
        <v>849</v>
      </c>
      <c r="P505">
        <v>0</v>
      </c>
      <c r="Q505">
        <v>0</v>
      </c>
      <c r="R505">
        <v>0</v>
      </c>
      <c r="S505" s="74">
        <v>0</v>
      </c>
      <c r="T505" s="74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</row>
    <row r="506" spans="1:27" x14ac:dyDescent="0.25">
      <c r="A506" s="74">
        <v>2019</v>
      </c>
      <c r="B506" s="74">
        <v>1</v>
      </c>
      <c r="C506" t="s">
        <v>854</v>
      </c>
      <c r="D506" t="s">
        <v>848</v>
      </c>
      <c r="E506" t="s">
        <v>58</v>
      </c>
      <c r="F506" t="s">
        <v>67</v>
      </c>
      <c r="G506" t="s">
        <v>14</v>
      </c>
      <c r="H506" s="68">
        <v>0</v>
      </c>
      <c r="I506" s="74">
        <v>2019</v>
      </c>
      <c r="J506" s="74">
        <v>2019</v>
      </c>
      <c r="K506">
        <v>0</v>
      </c>
      <c r="L506" s="75">
        <v>-18.928723999999999</v>
      </c>
      <c r="M506" s="75">
        <v>-48.274265999999997</v>
      </c>
      <c r="N506" s="76">
        <v>0</v>
      </c>
      <c r="O506" t="s">
        <v>849</v>
      </c>
      <c r="P506">
        <v>0</v>
      </c>
      <c r="Q506">
        <v>0</v>
      </c>
      <c r="R506">
        <v>0</v>
      </c>
      <c r="S506" s="74">
        <v>0</v>
      </c>
      <c r="T506" s="74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</row>
    <row r="507" spans="1:27" x14ac:dyDescent="0.25">
      <c r="A507" s="74">
        <v>2019</v>
      </c>
      <c r="B507" s="74">
        <v>1</v>
      </c>
      <c r="C507" t="s">
        <v>855</v>
      </c>
      <c r="D507" t="s">
        <v>848</v>
      </c>
      <c r="E507" t="s">
        <v>58</v>
      </c>
      <c r="F507" t="s">
        <v>67</v>
      </c>
      <c r="G507" t="s">
        <v>14</v>
      </c>
      <c r="H507" s="68">
        <v>0</v>
      </c>
      <c r="I507" s="74">
        <v>2019</v>
      </c>
      <c r="J507" s="74">
        <v>2019</v>
      </c>
      <c r="K507">
        <v>0</v>
      </c>
      <c r="L507" s="75">
        <v>-18.928723999999999</v>
      </c>
      <c r="M507" s="75">
        <v>-48.274265999999997</v>
      </c>
      <c r="N507" s="76">
        <v>0</v>
      </c>
      <c r="O507" t="s">
        <v>849</v>
      </c>
      <c r="P507">
        <v>0</v>
      </c>
      <c r="Q507">
        <v>0</v>
      </c>
      <c r="R507">
        <v>0</v>
      </c>
      <c r="S507" s="74">
        <v>0</v>
      </c>
      <c r="T507" s="74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</row>
    <row r="508" spans="1:27" x14ac:dyDescent="0.25">
      <c r="A508" s="74">
        <v>2019</v>
      </c>
      <c r="B508" s="74">
        <v>1</v>
      </c>
      <c r="C508" t="s">
        <v>856</v>
      </c>
      <c r="D508" t="s">
        <v>848</v>
      </c>
      <c r="E508" t="s">
        <v>58</v>
      </c>
      <c r="F508" t="s">
        <v>67</v>
      </c>
      <c r="G508" t="s">
        <v>14</v>
      </c>
      <c r="H508" s="68">
        <v>0</v>
      </c>
      <c r="I508" s="74">
        <v>2019</v>
      </c>
      <c r="J508" s="74">
        <v>2019</v>
      </c>
      <c r="K508">
        <v>0</v>
      </c>
      <c r="L508" s="75">
        <v>-18.928723999999999</v>
      </c>
      <c r="M508" s="75">
        <v>-48.274265999999997</v>
      </c>
      <c r="N508" s="76">
        <v>0</v>
      </c>
      <c r="O508" t="s">
        <v>849</v>
      </c>
      <c r="P508">
        <v>0</v>
      </c>
      <c r="Q508">
        <v>0</v>
      </c>
      <c r="R508">
        <v>0</v>
      </c>
      <c r="S508" s="74">
        <v>0</v>
      </c>
      <c r="T508" s="74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</row>
    <row r="509" spans="1:27" x14ac:dyDescent="0.25">
      <c r="A509" s="74">
        <v>2019</v>
      </c>
      <c r="B509" s="74">
        <v>1</v>
      </c>
      <c r="C509" t="s">
        <v>857</v>
      </c>
      <c r="D509" t="s">
        <v>848</v>
      </c>
      <c r="E509" t="s">
        <v>58</v>
      </c>
      <c r="F509" t="s">
        <v>67</v>
      </c>
      <c r="G509" t="s">
        <v>14</v>
      </c>
      <c r="H509" s="68">
        <v>0</v>
      </c>
      <c r="I509" s="74">
        <v>2019</v>
      </c>
      <c r="J509" s="74">
        <v>2019</v>
      </c>
      <c r="K509">
        <v>0</v>
      </c>
      <c r="L509" s="75">
        <v>-18.928723999999999</v>
      </c>
      <c r="M509" s="75">
        <v>-48.274265999999997</v>
      </c>
      <c r="N509" s="76">
        <v>0</v>
      </c>
      <c r="O509" t="s">
        <v>849</v>
      </c>
      <c r="P509">
        <v>0</v>
      </c>
      <c r="Q509">
        <v>0</v>
      </c>
      <c r="R509">
        <v>0</v>
      </c>
      <c r="S509" s="74">
        <v>0</v>
      </c>
      <c r="T509" s="74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</row>
    <row r="510" spans="1:27" x14ac:dyDescent="0.25">
      <c r="A510" s="74">
        <v>2019</v>
      </c>
      <c r="B510" s="74">
        <v>1</v>
      </c>
      <c r="C510" t="s">
        <v>858</v>
      </c>
      <c r="D510" t="s">
        <v>848</v>
      </c>
      <c r="E510" t="s">
        <v>58</v>
      </c>
      <c r="F510" t="s">
        <v>73</v>
      </c>
      <c r="G510" t="s">
        <v>14</v>
      </c>
      <c r="H510" s="68">
        <v>0</v>
      </c>
      <c r="I510" s="74">
        <v>2019</v>
      </c>
      <c r="J510" s="74">
        <v>2019</v>
      </c>
      <c r="K510">
        <v>0</v>
      </c>
      <c r="L510" s="74">
        <v>-18.977387</v>
      </c>
      <c r="M510" s="74">
        <v>-49.467793999999998</v>
      </c>
      <c r="N510" s="76">
        <v>0</v>
      </c>
      <c r="O510" t="s">
        <v>849</v>
      </c>
      <c r="P510">
        <v>0</v>
      </c>
      <c r="Q510">
        <v>0</v>
      </c>
      <c r="R510">
        <v>0</v>
      </c>
      <c r="S510" s="74">
        <v>0</v>
      </c>
      <c r="T510" s="74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</row>
    <row r="511" spans="1:27" x14ac:dyDescent="0.25">
      <c r="A511" s="74">
        <v>2019</v>
      </c>
      <c r="B511" s="74">
        <v>1</v>
      </c>
      <c r="C511" t="s">
        <v>859</v>
      </c>
      <c r="D511" t="s">
        <v>848</v>
      </c>
      <c r="E511" t="s">
        <v>58</v>
      </c>
      <c r="F511" t="s">
        <v>67</v>
      </c>
      <c r="G511" t="s">
        <v>14</v>
      </c>
      <c r="H511" s="68">
        <v>0</v>
      </c>
      <c r="I511" s="74">
        <v>2019</v>
      </c>
      <c r="J511" s="74">
        <v>2019</v>
      </c>
      <c r="K511">
        <v>0</v>
      </c>
      <c r="L511" s="75">
        <v>-18.928723999999999</v>
      </c>
      <c r="M511" s="75">
        <v>-48.274265999999997</v>
      </c>
      <c r="N511" s="76">
        <v>0</v>
      </c>
      <c r="O511" t="s">
        <v>849</v>
      </c>
      <c r="P511">
        <v>0</v>
      </c>
      <c r="Q511">
        <v>0</v>
      </c>
      <c r="R511">
        <v>0</v>
      </c>
      <c r="S511" s="74">
        <v>0</v>
      </c>
      <c r="T511" s="74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</row>
    <row r="512" spans="1:27" x14ac:dyDescent="0.25">
      <c r="A512" s="74">
        <v>2019</v>
      </c>
      <c r="B512" s="74">
        <v>1</v>
      </c>
      <c r="C512" t="s">
        <v>860</v>
      </c>
      <c r="D512" t="s">
        <v>848</v>
      </c>
      <c r="E512" t="s">
        <v>58</v>
      </c>
      <c r="F512" t="s">
        <v>67</v>
      </c>
      <c r="G512" t="s">
        <v>14</v>
      </c>
      <c r="H512" s="68">
        <v>0</v>
      </c>
      <c r="I512" s="74">
        <v>2019</v>
      </c>
      <c r="J512" s="74">
        <v>2019</v>
      </c>
      <c r="K512">
        <v>0</v>
      </c>
      <c r="L512" s="75">
        <v>-18.928723999999999</v>
      </c>
      <c r="M512" s="75">
        <v>-48.274265999999997</v>
      </c>
      <c r="N512" s="76">
        <v>0</v>
      </c>
      <c r="O512" t="s">
        <v>849</v>
      </c>
      <c r="P512">
        <v>0</v>
      </c>
      <c r="Q512">
        <v>0</v>
      </c>
      <c r="R512">
        <v>0</v>
      </c>
      <c r="S512" s="74">
        <v>0</v>
      </c>
      <c r="T512" s="74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</row>
    <row r="513" spans="1:27" x14ac:dyDescent="0.25">
      <c r="A513" s="74">
        <v>2019</v>
      </c>
      <c r="B513" s="74">
        <v>1</v>
      </c>
      <c r="C513" t="s">
        <v>861</v>
      </c>
      <c r="D513" t="s">
        <v>848</v>
      </c>
      <c r="E513" t="s">
        <v>58</v>
      </c>
      <c r="F513" t="s">
        <v>67</v>
      </c>
      <c r="G513" t="s">
        <v>14</v>
      </c>
      <c r="H513" s="68">
        <v>0</v>
      </c>
      <c r="I513" s="74">
        <v>2019</v>
      </c>
      <c r="J513" s="74">
        <v>2019</v>
      </c>
      <c r="K513">
        <v>0</v>
      </c>
      <c r="L513" s="75">
        <v>-18.928723999999999</v>
      </c>
      <c r="M513" s="75">
        <v>-48.274265999999997</v>
      </c>
      <c r="N513" s="76">
        <v>0</v>
      </c>
      <c r="O513" t="s">
        <v>849</v>
      </c>
      <c r="P513">
        <v>0</v>
      </c>
      <c r="Q513">
        <v>0</v>
      </c>
      <c r="R513">
        <v>0</v>
      </c>
      <c r="S513" s="74">
        <v>0</v>
      </c>
      <c r="T513" s="74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</row>
    <row r="514" spans="1:27" x14ac:dyDescent="0.25">
      <c r="A514" s="74">
        <v>2019</v>
      </c>
      <c r="B514" s="74">
        <v>1</v>
      </c>
      <c r="C514" t="s">
        <v>862</v>
      </c>
      <c r="D514" t="s">
        <v>848</v>
      </c>
      <c r="E514" t="s">
        <v>58</v>
      </c>
      <c r="F514" t="s">
        <v>67</v>
      </c>
      <c r="G514" t="s">
        <v>14</v>
      </c>
      <c r="H514" s="68">
        <v>0</v>
      </c>
      <c r="I514" s="74">
        <v>2019</v>
      </c>
      <c r="J514" s="74">
        <v>2019</v>
      </c>
      <c r="K514">
        <v>0</v>
      </c>
      <c r="L514" s="75">
        <v>-18.928723999999999</v>
      </c>
      <c r="M514" s="75">
        <v>-48.274265999999997</v>
      </c>
      <c r="N514" s="76">
        <v>0</v>
      </c>
      <c r="O514" t="s">
        <v>849</v>
      </c>
      <c r="P514">
        <v>0</v>
      </c>
      <c r="Q514">
        <v>0</v>
      </c>
      <c r="R514">
        <v>0</v>
      </c>
      <c r="S514" s="74">
        <v>0</v>
      </c>
      <c r="T514" s="7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</row>
    <row r="515" spans="1:27" x14ac:dyDescent="0.25">
      <c r="A515" s="74">
        <v>2019</v>
      </c>
      <c r="B515" s="74">
        <v>1</v>
      </c>
      <c r="C515" t="s">
        <v>863</v>
      </c>
      <c r="D515" t="s">
        <v>848</v>
      </c>
      <c r="E515" t="s">
        <v>58</v>
      </c>
      <c r="F515" t="s">
        <v>67</v>
      </c>
      <c r="G515" t="s">
        <v>14</v>
      </c>
      <c r="H515" s="68">
        <v>0</v>
      </c>
      <c r="I515" s="74">
        <v>2019</v>
      </c>
      <c r="J515" s="74">
        <v>2019</v>
      </c>
      <c r="K515">
        <v>0</v>
      </c>
      <c r="L515" s="75">
        <v>-18.928723999999999</v>
      </c>
      <c r="M515" s="75">
        <v>-48.274265999999997</v>
      </c>
      <c r="N515" s="76">
        <v>0</v>
      </c>
      <c r="O515" t="s">
        <v>849</v>
      </c>
      <c r="P515">
        <v>0</v>
      </c>
      <c r="Q515">
        <v>0</v>
      </c>
      <c r="R515">
        <v>0</v>
      </c>
      <c r="S515" s="74">
        <v>0</v>
      </c>
      <c r="T515" s="74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</row>
    <row r="516" spans="1:27" x14ac:dyDescent="0.25">
      <c r="A516" s="74">
        <v>2019</v>
      </c>
      <c r="B516" s="74">
        <v>1</v>
      </c>
      <c r="C516" t="s">
        <v>864</v>
      </c>
      <c r="D516" t="s">
        <v>848</v>
      </c>
      <c r="E516" t="s">
        <v>58</v>
      </c>
      <c r="F516" t="s">
        <v>67</v>
      </c>
      <c r="G516" t="s">
        <v>14</v>
      </c>
      <c r="H516" s="68">
        <v>0</v>
      </c>
      <c r="I516" s="74">
        <v>2019</v>
      </c>
      <c r="J516" s="74">
        <v>2019</v>
      </c>
      <c r="K516">
        <v>0</v>
      </c>
      <c r="L516" s="75">
        <v>-18.928723999999999</v>
      </c>
      <c r="M516" s="75">
        <v>-48.274265999999997</v>
      </c>
      <c r="N516" s="76">
        <v>0</v>
      </c>
      <c r="O516" t="s">
        <v>849</v>
      </c>
      <c r="P516">
        <v>0</v>
      </c>
      <c r="Q516">
        <v>0</v>
      </c>
      <c r="R516">
        <v>0</v>
      </c>
      <c r="S516" s="74">
        <v>0</v>
      </c>
      <c r="T516" s="74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</row>
    <row r="517" spans="1:27" x14ac:dyDescent="0.25">
      <c r="A517" s="74">
        <v>2019</v>
      </c>
      <c r="B517" s="74">
        <v>1</v>
      </c>
      <c r="C517" t="s">
        <v>865</v>
      </c>
      <c r="D517" t="s">
        <v>848</v>
      </c>
      <c r="E517" t="s">
        <v>58</v>
      </c>
      <c r="F517" t="s">
        <v>67</v>
      </c>
      <c r="G517" t="s">
        <v>14</v>
      </c>
      <c r="H517" s="68">
        <v>0</v>
      </c>
      <c r="I517" s="74">
        <v>2019</v>
      </c>
      <c r="J517" s="74">
        <v>2019</v>
      </c>
      <c r="K517">
        <v>0</v>
      </c>
      <c r="L517" s="75">
        <v>-18.928723999999999</v>
      </c>
      <c r="M517" s="75">
        <v>-48.274265999999997</v>
      </c>
      <c r="N517" s="76">
        <v>0</v>
      </c>
      <c r="O517" t="s">
        <v>849</v>
      </c>
      <c r="P517">
        <v>0</v>
      </c>
      <c r="Q517">
        <v>0</v>
      </c>
      <c r="R517">
        <v>0</v>
      </c>
      <c r="S517" s="74">
        <v>0</v>
      </c>
      <c r="T517" s="74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</row>
    <row r="518" spans="1:27" x14ac:dyDescent="0.25">
      <c r="A518" s="74">
        <v>2019</v>
      </c>
      <c r="B518" s="74">
        <v>1</v>
      </c>
      <c r="C518" t="s">
        <v>866</v>
      </c>
      <c r="D518" t="s">
        <v>848</v>
      </c>
      <c r="E518" t="s">
        <v>58</v>
      </c>
      <c r="F518" t="s">
        <v>67</v>
      </c>
      <c r="G518" t="s">
        <v>14</v>
      </c>
      <c r="H518" s="68">
        <v>0</v>
      </c>
      <c r="I518" s="74">
        <v>2019</v>
      </c>
      <c r="J518" s="74">
        <v>2019</v>
      </c>
      <c r="K518">
        <v>0</v>
      </c>
      <c r="L518" s="75">
        <v>-18.928723999999999</v>
      </c>
      <c r="M518" s="75">
        <v>-48.274265999999997</v>
      </c>
      <c r="N518" s="76">
        <v>0</v>
      </c>
      <c r="O518" t="s">
        <v>849</v>
      </c>
      <c r="P518">
        <v>0</v>
      </c>
      <c r="Q518">
        <v>0</v>
      </c>
      <c r="R518">
        <v>0</v>
      </c>
      <c r="S518" s="74">
        <v>0</v>
      </c>
      <c r="T518" s="74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</row>
    <row r="519" spans="1:27" x14ac:dyDescent="0.25">
      <c r="A519" s="74">
        <v>2019</v>
      </c>
      <c r="B519" s="74">
        <v>1</v>
      </c>
      <c r="C519" t="s">
        <v>867</v>
      </c>
      <c r="D519" t="s">
        <v>848</v>
      </c>
      <c r="E519" t="s">
        <v>58</v>
      </c>
      <c r="F519" t="s">
        <v>67</v>
      </c>
      <c r="G519" t="s">
        <v>14</v>
      </c>
      <c r="H519" s="68">
        <v>0</v>
      </c>
      <c r="I519" s="74">
        <v>2019</v>
      </c>
      <c r="J519" s="74">
        <v>2019</v>
      </c>
      <c r="K519">
        <v>0</v>
      </c>
      <c r="L519" s="75">
        <v>-18.928723999999999</v>
      </c>
      <c r="M519" s="75">
        <v>-48.274265999999997</v>
      </c>
      <c r="N519" s="76">
        <v>0</v>
      </c>
      <c r="O519" t="s">
        <v>849</v>
      </c>
      <c r="P519">
        <v>0</v>
      </c>
      <c r="Q519">
        <v>0</v>
      </c>
      <c r="R519">
        <v>0</v>
      </c>
      <c r="S519" s="74">
        <v>0</v>
      </c>
      <c r="T519" s="74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</row>
    <row r="520" spans="1:27" x14ac:dyDescent="0.25">
      <c r="A520" s="74">
        <v>2019</v>
      </c>
      <c r="B520" s="74">
        <v>1</v>
      </c>
      <c r="C520" t="s">
        <v>868</v>
      </c>
      <c r="D520" t="s">
        <v>848</v>
      </c>
      <c r="E520" t="s">
        <v>58</v>
      </c>
      <c r="F520" t="s">
        <v>67</v>
      </c>
      <c r="G520" t="s">
        <v>14</v>
      </c>
      <c r="H520" s="68">
        <v>0</v>
      </c>
      <c r="I520" s="74">
        <v>2019</v>
      </c>
      <c r="J520" s="74">
        <v>2019</v>
      </c>
      <c r="K520">
        <v>0</v>
      </c>
      <c r="L520" s="75">
        <v>-18.928723999999999</v>
      </c>
      <c r="M520" s="75">
        <v>-48.274265999999997</v>
      </c>
      <c r="N520" s="76">
        <v>0</v>
      </c>
      <c r="O520" t="s">
        <v>849</v>
      </c>
      <c r="P520">
        <v>0</v>
      </c>
      <c r="Q520">
        <v>0</v>
      </c>
      <c r="R520">
        <v>0</v>
      </c>
      <c r="S520" s="74">
        <v>0</v>
      </c>
      <c r="T520" s="74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</row>
    <row r="521" spans="1:27" x14ac:dyDescent="0.25">
      <c r="A521" s="74">
        <v>2019</v>
      </c>
      <c r="B521" s="74">
        <v>1</v>
      </c>
      <c r="C521" t="s">
        <v>869</v>
      </c>
      <c r="D521" t="s">
        <v>848</v>
      </c>
      <c r="E521" t="s">
        <v>58</v>
      </c>
      <c r="F521" t="s">
        <v>67</v>
      </c>
      <c r="G521" t="s">
        <v>14</v>
      </c>
      <c r="H521" s="68">
        <v>0</v>
      </c>
      <c r="I521" s="74">
        <v>2019</v>
      </c>
      <c r="J521" s="74">
        <v>2019</v>
      </c>
      <c r="K521">
        <v>0</v>
      </c>
      <c r="L521" s="75">
        <v>-18.928723999999999</v>
      </c>
      <c r="M521" s="75">
        <v>-48.274265999999997</v>
      </c>
      <c r="N521" s="76">
        <v>0</v>
      </c>
      <c r="O521" t="s">
        <v>849</v>
      </c>
      <c r="P521">
        <v>0</v>
      </c>
      <c r="Q521">
        <v>0</v>
      </c>
      <c r="R521">
        <v>0</v>
      </c>
      <c r="S521" s="74">
        <v>0</v>
      </c>
      <c r="T521" s="74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</row>
    <row r="522" spans="1:27" x14ac:dyDescent="0.25">
      <c r="A522" s="74">
        <v>2019</v>
      </c>
      <c r="B522" s="74">
        <v>1</v>
      </c>
      <c r="C522" t="s">
        <v>870</v>
      </c>
      <c r="D522" t="s">
        <v>848</v>
      </c>
      <c r="E522" t="s">
        <v>58</v>
      </c>
      <c r="F522" t="s">
        <v>67</v>
      </c>
      <c r="G522" t="s">
        <v>14</v>
      </c>
      <c r="H522" s="68">
        <v>0</v>
      </c>
      <c r="I522" s="74">
        <v>2019</v>
      </c>
      <c r="J522" s="74">
        <v>2019</v>
      </c>
      <c r="K522">
        <v>0</v>
      </c>
      <c r="L522" s="75">
        <v>-18.928723999999999</v>
      </c>
      <c r="M522" s="75">
        <v>-48.274265999999997</v>
      </c>
      <c r="N522" s="76">
        <v>0</v>
      </c>
      <c r="O522" t="s">
        <v>849</v>
      </c>
      <c r="P522">
        <v>0</v>
      </c>
      <c r="Q522">
        <v>0</v>
      </c>
      <c r="R522">
        <v>0</v>
      </c>
      <c r="S522" s="74">
        <v>0</v>
      </c>
      <c r="T522" s="74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</row>
    <row r="523" spans="1:27" x14ac:dyDescent="0.25">
      <c r="A523" s="74">
        <v>2019</v>
      </c>
      <c r="B523" s="74">
        <v>1</v>
      </c>
      <c r="C523" t="s">
        <v>871</v>
      </c>
      <c r="D523" t="s">
        <v>848</v>
      </c>
      <c r="E523" t="s">
        <v>58</v>
      </c>
      <c r="F523" t="s">
        <v>67</v>
      </c>
      <c r="G523" t="s">
        <v>14</v>
      </c>
      <c r="H523" s="68">
        <v>0</v>
      </c>
      <c r="I523" s="74">
        <v>2019</v>
      </c>
      <c r="J523" s="74">
        <v>2019</v>
      </c>
      <c r="K523">
        <v>0</v>
      </c>
      <c r="L523" s="75">
        <v>-18.928723999999999</v>
      </c>
      <c r="M523" s="75">
        <v>-48.274265999999997</v>
      </c>
      <c r="N523" s="76">
        <v>0</v>
      </c>
      <c r="O523" t="s">
        <v>849</v>
      </c>
      <c r="P523">
        <v>0</v>
      </c>
      <c r="Q523">
        <v>0</v>
      </c>
      <c r="R523">
        <v>0</v>
      </c>
      <c r="S523" s="74">
        <v>0</v>
      </c>
      <c r="T523" s="74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</row>
    <row r="524" spans="1:27" x14ac:dyDescent="0.25">
      <c r="A524" s="74">
        <v>2019</v>
      </c>
      <c r="B524" s="74">
        <v>1</v>
      </c>
      <c r="C524" t="s">
        <v>872</v>
      </c>
      <c r="D524" t="s">
        <v>848</v>
      </c>
      <c r="E524" t="s">
        <v>58</v>
      </c>
      <c r="F524" t="s">
        <v>67</v>
      </c>
      <c r="G524" t="s">
        <v>14</v>
      </c>
      <c r="H524" s="68">
        <v>0</v>
      </c>
      <c r="I524" s="74">
        <v>2019</v>
      </c>
      <c r="J524" s="74">
        <v>2019</v>
      </c>
      <c r="K524">
        <v>0</v>
      </c>
      <c r="L524" s="75">
        <v>-18.928723999999999</v>
      </c>
      <c r="M524" s="75">
        <v>-48.274265999999997</v>
      </c>
      <c r="N524" s="76">
        <v>0</v>
      </c>
      <c r="O524" t="s">
        <v>849</v>
      </c>
      <c r="P524">
        <v>0</v>
      </c>
      <c r="Q524">
        <v>0</v>
      </c>
      <c r="R524">
        <v>0</v>
      </c>
      <c r="S524" s="74">
        <v>0</v>
      </c>
      <c r="T524" s="7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</row>
    <row r="525" spans="1:27" x14ac:dyDescent="0.25">
      <c r="A525" s="74">
        <v>2019</v>
      </c>
      <c r="B525" s="74">
        <v>1</v>
      </c>
      <c r="C525" t="s">
        <v>873</v>
      </c>
      <c r="D525" t="s">
        <v>848</v>
      </c>
      <c r="E525" t="s">
        <v>58</v>
      </c>
      <c r="F525" t="s">
        <v>67</v>
      </c>
      <c r="G525" t="s">
        <v>14</v>
      </c>
      <c r="H525" s="68">
        <v>0</v>
      </c>
      <c r="I525" s="74">
        <v>2019</v>
      </c>
      <c r="J525" s="74">
        <v>2019</v>
      </c>
      <c r="K525">
        <v>0</v>
      </c>
      <c r="L525" s="75">
        <v>-18.928723999999999</v>
      </c>
      <c r="M525" s="75">
        <v>-48.274265999999997</v>
      </c>
      <c r="N525" s="76">
        <v>0</v>
      </c>
      <c r="O525" t="s">
        <v>849</v>
      </c>
      <c r="P525">
        <v>0</v>
      </c>
      <c r="Q525">
        <v>0</v>
      </c>
      <c r="R525">
        <v>0</v>
      </c>
      <c r="S525" s="74">
        <v>0</v>
      </c>
      <c r="T525" s="74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</row>
    <row r="526" spans="1:27" x14ac:dyDescent="0.25">
      <c r="A526" s="74">
        <v>2019</v>
      </c>
      <c r="B526" s="74">
        <v>1</v>
      </c>
      <c r="C526" t="s">
        <v>874</v>
      </c>
      <c r="D526" t="s">
        <v>848</v>
      </c>
      <c r="E526" t="s">
        <v>58</v>
      </c>
      <c r="F526" t="s">
        <v>67</v>
      </c>
      <c r="G526" t="s">
        <v>14</v>
      </c>
      <c r="H526" s="68">
        <v>0</v>
      </c>
      <c r="I526" s="74">
        <v>2019</v>
      </c>
      <c r="J526" s="74">
        <v>2019</v>
      </c>
      <c r="K526">
        <v>0</v>
      </c>
      <c r="L526" s="75">
        <v>-18.928723999999999</v>
      </c>
      <c r="M526" s="75">
        <v>-48.274265999999997</v>
      </c>
      <c r="N526" s="76">
        <v>0</v>
      </c>
      <c r="O526" t="s">
        <v>849</v>
      </c>
      <c r="P526">
        <v>0</v>
      </c>
      <c r="Q526">
        <v>0</v>
      </c>
      <c r="R526">
        <v>0</v>
      </c>
      <c r="S526" s="74">
        <v>0</v>
      </c>
      <c r="T526" s="74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</row>
    <row r="527" spans="1:27" x14ac:dyDescent="0.25">
      <c r="A527" s="74">
        <v>2019</v>
      </c>
      <c r="B527" s="74">
        <v>1</v>
      </c>
      <c r="C527" t="s">
        <v>875</v>
      </c>
      <c r="D527" t="s">
        <v>848</v>
      </c>
      <c r="E527" t="s">
        <v>58</v>
      </c>
      <c r="F527" t="s">
        <v>67</v>
      </c>
      <c r="G527" t="s">
        <v>14</v>
      </c>
      <c r="H527" s="68">
        <v>0</v>
      </c>
      <c r="I527" s="74">
        <v>2019</v>
      </c>
      <c r="J527" s="74">
        <v>2019</v>
      </c>
      <c r="K527">
        <v>0</v>
      </c>
      <c r="L527" s="75">
        <v>-18.928723999999999</v>
      </c>
      <c r="M527" s="75">
        <v>-48.274265999999997</v>
      </c>
      <c r="N527" s="76">
        <v>0</v>
      </c>
      <c r="O527" t="s">
        <v>849</v>
      </c>
      <c r="P527">
        <v>0</v>
      </c>
      <c r="Q527">
        <v>0</v>
      </c>
      <c r="R527">
        <v>0</v>
      </c>
      <c r="S527" s="74">
        <v>0</v>
      </c>
      <c r="T527" s="74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</row>
    <row r="528" spans="1:27" x14ac:dyDescent="0.25">
      <c r="A528" s="74">
        <v>2019</v>
      </c>
      <c r="B528" s="74">
        <v>1</v>
      </c>
      <c r="C528" t="s">
        <v>876</v>
      </c>
      <c r="D528" t="s">
        <v>848</v>
      </c>
      <c r="E528" t="s">
        <v>58</v>
      </c>
      <c r="F528" t="s">
        <v>67</v>
      </c>
      <c r="G528" t="s">
        <v>14</v>
      </c>
      <c r="H528" s="68">
        <v>0</v>
      </c>
      <c r="I528" s="74">
        <v>2019</v>
      </c>
      <c r="J528" s="74">
        <v>2019</v>
      </c>
      <c r="K528">
        <v>0</v>
      </c>
      <c r="L528" s="75">
        <v>-18.928723999999999</v>
      </c>
      <c r="M528" s="75">
        <v>-48.274265999999997</v>
      </c>
      <c r="N528" s="76">
        <v>0</v>
      </c>
      <c r="O528" t="s">
        <v>849</v>
      </c>
      <c r="P528">
        <v>0</v>
      </c>
      <c r="Q528">
        <v>0</v>
      </c>
      <c r="R528">
        <v>0</v>
      </c>
      <c r="S528" s="74">
        <v>0</v>
      </c>
      <c r="T528" s="74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</row>
    <row r="529" spans="1:27" x14ac:dyDescent="0.25">
      <c r="A529" s="74">
        <v>2019</v>
      </c>
      <c r="B529" s="74">
        <v>1</v>
      </c>
      <c r="C529" t="s">
        <v>877</v>
      </c>
      <c r="D529" t="s">
        <v>848</v>
      </c>
      <c r="E529" t="s">
        <v>58</v>
      </c>
      <c r="F529" t="s">
        <v>67</v>
      </c>
      <c r="G529" t="s">
        <v>14</v>
      </c>
      <c r="H529" s="68">
        <v>0</v>
      </c>
      <c r="I529" s="74">
        <v>2019</v>
      </c>
      <c r="J529" s="74">
        <v>2019</v>
      </c>
      <c r="K529">
        <v>0</v>
      </c>
      <c r="L529" s="75">
        <v>-18.928723999999999</v>
      </c>
      <c r="M529" s="75">
        <v>-48.274265999999997</v>
      </c>
      <c r="N529" s="76">
        <v>0</v>
      </c>
      <c r="O529" t="s">
        <v>849</v>
      </c>
      <c r="P529">
        <v>0</v>
      </c>
      <c r="Q529">
        <v>0</v>
      </c>
      <c r="R529">
        <v>0</v>
      </c>
      <c r="S529" s="74">
        <v>0</v>
      </c>
      <c r="T529" s="74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</row>
    <row r="530" spans="1:27" x14ac:dyDescent="0.25">
      <c r="A530" s="74">
        <v>2019</v>
      </c>
      <c r="B530" s="74">
        <v>1</v>
      </c>
      <c r="C530" t="s">
        <v>878</v>
      </c>
      <c r="D530" t="s">
        <v>848</v>
      </c>
      <c r="E530" t="s">
        <v>58</v>
      </c>
      <c r="F530" t="s">
        <v>67</v>
      </c>
      <c r="G530" t="s">
        <v>14</v>
      </c>
      <c r="H530" s="68">
        <v>0</v>
      </c>
      <c r="I530" s="74">
        <v>2019</v>
      </c>
      <c r="J530" s="74">
        <v>2019</v>
      </c>
      <c r="K530">
        <v>0</v>
      </c>
      <c r="L530" s="75">
        <v>-18.928723999999999</v>
      </c>
      <c r="M530" s="75">
        <v>-48.274265999999997</v>
      </c>
      <c r="N530" s="76">
        <v>0</v>
      </c>
      <c r="O530" t="s">
        <v>849</v>
      </c>
      <c r="P530">
        <v>0</v>
      </c>
      <c r="Q530">
        <v>0</v>
      </c>
      <c r="R530">
        <v>0</v>
      </c>
      <c r="S530" s="74">
        <v>0</v>
      </c>
      <c r="T530" s="74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</row>
    <row r="531" spans="1:27" x14ac:dyDescent="0.25">
      <c r="A531" s="74">
        <v>2019</v>
      </c>
      <c r="B531" s="74">
        <v>1</v>
      </c>
      <c r="C531" t="s">
        <v>879</v>
      </c>
      <c r="D531" t="s">
        <v>848</v>
      </c>
      <c r="E531" t="s">
        <v>58</v>
      </c>
      <c r="F531" t="s">
        <v>67</v>
      </c>
      <c r="G531" t="s">
        <v>14</v>
      </c>
      <c r="H531" s="68">
        <v>0</v>
      </c>
      <c r="I531" s="74">
        <v>2019</v>
      </c>
      <c r="J531" s="74">
        <v>2019</v>
      </c>
      <c r="K531">
        <v>0</v>
      </c>
      <c r="L531" s="75">
        <v>-18.928723999999999</v>
      </c>
      <c r="M531" s="75">
        <v>-48.274265999999997</v>
      </c>
      <c r="N531" s="76">
        <v>0</v>
      </c>
      <c r="O531" t="s">
        <v>849</v>
      </c>
      <c r="P531">
        <v>0</v>
      </c>
      <c r="Q531">
        <v>0</v>
      </c>
      <c r="R531">
        <v>0</v>
      </c>
      <c r="S531" s="74">
        <v>0</v>
      </c>
      <c r="T531" s="74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</row>
    <row r="532" spans="1:27" x14ac:dyDescent="0.25">
      <c r="A532" s="74">
        <v>2019</v>
      </c>
      <c r="B532" s="74">
        <v>1</v>
      </c>
      <c r="C532" t="s">
        <v>880</v>
      </c>
      <c r="D532" t="s">
        <v>848</v>
      </c>
      <c r="E532" t="s">
        <v>58</v>
      </c>
      <c r="F532" t="s">
        <v>67</v>
      </c>
      <c r="G532" t="s">
        <v>14</v>
      </c>
      <c r="H532" s="68">
        <v>0</v>
      </c>
      <c r="I532" s="74">
        <v>2019</v>
      </c>
      <c r="J532" s="74">
        <v>2019</v>
      </c>
      <c r="K532">
        <v>0</v>
      </c>
      <c r="L532" s="75">
        <v>-18.928723999999999</v>
      </c>
      <c r="M532" s="75">
        <v>-48.274265999999997</v>
      </c>
      <c r="N532" s="76">
        <v>0</v>
      </c>
      <c r="O532" t="s">
        <v>849</v>
      </c>
      <c r="P532">
        <v>0</v>
      </c>
      <c r="Q532">
        <v>0</v>
      </c>
      <c r="R532">
        <v>0</v>
      </c>
      <c r="S532" s="74">
        <v>0</v>
      </c>
      <c r="T532" s="74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</row>
    <row r="533" spans="1:27" x14ac:dyDescent="0.25">
      <c r="A533" s="74">
        <v>2019</v>
      </c>
      <c r="B533" s="74">
        <v>1</v>
      </c>
      <c r="C533" t="s">
        <v>881</v>
      </c>
      <c r="D533" t="s">
        <v>848</v>
      </c>
      <c r="E533" t="s">
        <v>58</v>
      </c>
      <c r="F533" t="s">
        <v>67</v>
      </c>
      <c r="G533" t="s">
        <v>14</v>
      </c>
      <c r="H533" s="68">
        <v>0</v>
      </c>
      <c r="I533" s="74">
        <v>2019</v>
      </c>
      <c r="J533" s="74">
        <v>2019</v>
      </c>
      <c r="K533">
        <v>0</v>
      </c>
      <c r="L533" s="75">
        <v>-18.928723999999999</v>
      </c>
      <c r="M533" s="75">
        <v>-48.274265999999997</v>
      </c>
      <c r="N533" s="76">
        <v>0</v>
      </c>
      <c r="O533" t="s">
        <v>849</v>
      </c>
      <c r="P533">
        <v>0</v>
      </c>
      <c r="Q533">
        <v>0</v>
      </c>
      <c r="R533">
        <v>0</v>
      </c>
      <c r="S533" s="74">
        <v>0</v>
      </c>
      <c r="T533" s="74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</row>
    <row r="534" spans="1:27" x14ac:dyDescent="0.25">
      <c r="A534" s="74">
        <v>2019</v>
      </c>
      <c r="B534" s="74">
        <v>1</v>
      </c>
      <c r="C534" t="s">
        <v>882</v>
      </c>
      <c r="D534" t="s">
        <v>848</v>
      </c>
      <c r="E534" t="s">
        <v>58</v>
      </c>
      <c r="F534" t="s">
        <v>67</v>
      </c>
      <c r="G534" t="s">
        <v>14</v>
      </c>
      <c r="H534" s="68">
        <v>0</v>
      </c>
      <c r="I534" s="74">
        <v>2019</v>
      </c>
      <c r="J534" s="74">
        <v>2019</v>
      </c>
      <c r="K534">
        <v>0</v>
      </c>
      <c r="L534" s="75">
        <v>-18.928723999999999</v>
      </c>
      <c r="M534" s="75">
        <v>-48.274265999999997</v>
      </c>
      <c r="N534" s="76">
        <v>0</v>
      </c>
      <c r="O534" t="s">
        <v>849</v>
      </c>
      <c r="P534">
        <v>0</v>
      </c>
      <c r="Q534">
        <v>0</v>
      </c>
      <c r="R534">
        <v>0</v>
      </c>
      <c r="S534" s="74">
        <v>0</v>
      </c>
      <c r="T534" s="7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</row>
    <row r="535" spans="1:27" x14ac:dyDescent="0.25">
      <c r="A535" s="74">
        <v>2019</v>
      </c>
      <c r="B535" s="74">
        <v>1</v>
      </c>
      <c r="C535" t="s">
        <v>883</v>
      </c>
      <c r="D535" t="s">
        <v>848</v>
      </c>
      <c r="E535" t="s">
        <v>58</v>
      </c>
      <c r="F535" t="s">
        <v>67</v>
      </c>
      <c r="G535" t="s">
        <v>14</v>
      </c>
      <c r="H535" s="68">
        <v>0</v>
      </c>
      <c r="I535" s="74">
        <v>2019</v>
      </c>
      <c r="J535" s="74">
        <v>2019</v>
      </c>
      <c r="K535">
        <v>0</v>
      </c>
      <c r="L535" s="75">
        <v>-18.928723999999999</v>
      </c>
      <c r="M535" s="75">
        <v>-48.274265999999997</v>
      </c>
      <c r="N535" s="76">
        <v>0</v>
      </c>
      <c r="O535" t="s">
        <v>849</v>
      </c>
      <c r="P535">
        <v>0</v>
      </c>
      <c r="Q535">
        <v>0</v>
      </c>
      <c r="R535">
        <v>0</v>
      </c>
      <c r="S535" s="74">
        <v>0</v>
      </c>
      <c r="T535" s="74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</row>
    <row r="536" spans="1:27" x14ac:dyDescent="0.25">
      <c r="A536" s="74">
        <v>2019</v>
      </c>
      <c r="B536" s="74">
        <v>1</v>
      </c>
      <c r="C536" t="s">
        <v>884</v>
      </c>
      <c r="D536" t="s">
        <v>848</v>
      </c>
      <c r="E536" t="s">
        <v>58</v>
      </c>
      <c r="F536" t="s">
        <v>67</v>
      </c>
      <c r="G536" t="s">
        <v>14</v>
      </c>
      <c r="H536" s="68">
        <v>0</v>
      </c>
      <c r="I536" s="74">
        <v>2019</v>
      </c>
      <c r="J536" s="74">
        <v>2019</v>
      </c>
      <c r="K536">
        <v>0</v>
      </c>
      <c r="L536" s="75">
        <v>-18.928723999999999</v>
      </c>
      <c r="M536" s="75">
        <v>-48.274265999999997</v>
      </c>
      <c r="N536" s="76">
        <v>0</v>
      </c>
      <c r="O536" t="s">
        <v>849</v>
      </c>
      <c r="P536">
        <v>0</v>
      </c>
      <c r="Q536">
        <v>0</v>
      </c>
      <c r="R536">
        <v>0</v>
      </c>
      <c r="S536" s="74">
        <v>0</v>
      </c>
      <c r="T536" s="74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</row>
    <row r="537" spans="1:27" x14ac:dyDescent="0.25">
      <c r="A537" s="74">
        <v>2019</v>
      </c>
      <c r="B537" s="74">
        <v>1</v>
      </c>
      <c r="C537" t="s">
        <v>885</v>
      </c>
      <c r="D537" t="s">
        <v>848</v>
      </c>
      <c r="E537" t="s">
        <v>58</v>
      </c>
      <c r="F537" t="s">
        <v>67</v>
      </c>
      <c r="G537" t="s">
        <v>14</v>
      </c>
      <c r="H537" s="68">
        <v>0</v>
      </c>
      <c r="I537" s="74">
        <v>2019</v>
      </c>
      <c r="J537" s="74">
        <v>2019</v>
      </c>
      <c r="K537">
        <v>0</v>
      </c>
      <c r="L537" s="75">
        <v>-18.928723999999999</v>
      </c>
      <c r="M537" s="75">
        <v>-48.274265999999997</v>
      </c>
      <c r="N537" s="76">
        <v>0</v>
      </c>
      <c r="O537" t="s">
        <v>849</v>
      </c>
      <c r="P537">
        <v>0</v>
      </c>
      <c r="Q537">
        <v>0</v>
      </c>
      <c r="R537">
        <v>0</v>
      </c>
      <c r="S537" s="74">
        <v>0</v>
      </c>
      <c r="T537" s="74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</row>
    <row r="538" spans="1:27" x14ac:dyDescent="0.25">
      <c r="A538" s="74">
        <v>2019</v>
      </c>
      <c r="B538" s="74">
        <v>1</v>
      </c>
      <c r="C538" t="s">
        <v>886</v>
      </c>
      <c r="D538" t="s">
        <v>848</v>
      </c>
      <c r="E538" t="s">
        <v>58</v>
      </c>
      <c r="F538" t="s">
        <v>67</v>
      </c>
      <c r="G538" t="s">
        <v>14</v>
      </c>
      <c r="H538" s="68">
        <v>0</v>
      </c>
      <c r="I538" s="74">
        <v>2019</v>
      </c>
      <c r="J538" s="74">
        <v>2019</v>
      </c>
      <c r="K538">
        <v>0</v>
      </c>
      <c r="L538" s="75">
        <v>-18.928723999999999</v>
      </c>
      <c r="M538" s="75">
        <v>-48.274265999999997</v>
      </c>
      <c r="N538" s="76">
        <v>0</v>
      </c>
      <c r="O538" t="s">
        <v>849</v>
      </c>
      <c r="P538">
        <v>0</v>
      </c>
      <c r="Q538">
        <v>0</v>
      </c>
      <c r="R538">
        <v>0</v>
      </c>
      <c r="S538" s="74">
        <v>0</v>
      </c>
      <c r="T538" s="74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</row>
    <row r="539" spans="1:27" x14ac:dyDescent="0.25">
      <c r="A539" s="74">
        <v>2019</v>
      </c>
      <c r="B539" s="74">
        <v>1</v>
      </c>
      <c r="C539" t="s">
        <v>887</v>
      </c>
      <c r="D539" t="s">
        <v>848</v>
      </c>
      <c r="E539" t="s">
        <v>58</v>
      </c>
      <c r="F539" t="s">
        <v>67</v>
      </c>
      <c r="G539" t="s">
        <v>14</v>
      </c>
      <c r="H539" s="68">
        <v>0</v>
      </c>
      <c r="I539" s="74">
        <v>2019</v>
      </c>
      <c r="J539" s="74">
        <v>2019</v>
      </c>
      <c r="K539">
        <v>0</v>
      </c>
      <c r="L539" s="75">
        <v>-18.928723999999999</v>
      </c>
      <c r="M539" s="75">
        <v>-48.274265999999997</v>
      </c>
      <c r="N539" s="76">
        <v>0</v>
      </c>
      <c r="O539" t="s">
        <v>849</v>
      </c>
      <c r="P539">
        <v>0</v>
      </c>
      <c r="Q539">
        <v>0</v>
      </c>
      <c r="R539">
        <v>0</v>
      </c>
      <c r="S539" s="74">
        <v>0</v>
      </c>
      <c r="T539" s="74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</row>
    <row r="540" spans="1:27" x14ac:dyDescent="0.25">
      <c r="A540" s="74">
        <v>2019</v>
      </c>
      <c r="B540" s="74">
        <v>1</v>
      </c>
      <c r="C540" t="s">
        <v>888</v>
      </c>
      <c r="D540" t="s">
        <v>848</v>
      </c>
      <c r="E540" t="s">
        <v>58</v>
      </c>
      <c r="F540" t="s">
        <v>73</v>
      </c>
      <c r="G540" t="s">
        <v>14</v>
      </c>
      <c r="H540" s="68">
        <v>0</v>
      </c>
      <c r="I540" s="74">
        <v>2019</v>
      </c>
      <c r="J540" s="74">
        <v>2019</v>
      </c>
      <c r="K540">
        <v>0</v>
      </c>
      <c r="L540" s="74">
        <v>-18.977387</v>
      </c>
      <c r="M540" s="74">
        <v>-49.467793999999998</v>
      </c>
      <c r="N540" s="76">
        <v>0</v>
      </c>
      <c r="O540" t="s">
        <v>849</v>
      </c>
      <c r="P540">
        <v>0</v>
      </c>
      <c r="Q540">
        <v>0</v>
      </c>
      <c r="R540">
        <v>0</v>
      </c>
      <c r="S540" s="74">
        <v>0</v>
      </c>
      <c r="T540" s="74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</row>
    <row r="541" spans="1:27" x14ac:dyDescent="0.25">
      <c r="A541" s="74">
        <v>2019</v>
      </c>
      <c r="B541" s="74">
        <v>1</v>
      </c>
      <c r="C541" t="s">
        <v>889</v>
      </c>
      <c r="D541" t="s">
        <v>848</v>
      </c>
      <c r="E541" t="s">
        <v>58</v>
      </c>
      <c r="F541" t="s">
        <v>67</v>
      </c>
      <c r="G541" t="s">
        <v>14</v>
      </c>
      <c r="H541" s="68">
        <v>0</v>
      </c>
      <c r="I541" s="74">
        <v>2019</v>
      </c>
      <c r="J541" s="74">
        <v>2019</v>
      </c>
      <c r="K541">
        <v>0</v>
      </c>
      <c r="L541" s="75">
        <v>-18.928723999999999</v>
      </c>
      <c r="M541" s="75">
        <v>-48.274265999999997</v>
      </c>
      <c r="N541" s="76">
        <v>0</v>
      </c>
      <c r="O541" t="s">
        <v>849</v>
      </c>
      <c r="P541">
        <v>0</v>
      </c>
      <c r="Q541">
        <v>0</v>
      </c>
      <c r="R541">
        <v>0</v>
      </c>
      <c r="S541" s="74">
        <v>0</v>
      </c>
      <c r="T541" s="74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</row>
    <row r="542" spans="1:27" x14ac:dyDescent="0.25">
      <c r="A542" s="74">
        <v>2019</v>
      </c>
      <c r="B542" s="74">
        <v>1</v>
      </c>
      <c r="C542" t="s">
        <v>890</v>
      </c>
      <c r="D542" t="s">
        <v>848</v>
      </c>
      <c r="E542" t="s">
        <v>58</v>
      </c>
      <c r="F542" t="s">
        <v>67</v>
      </c>
      <c r="G542" t="s">
        <v>14</v>
      </c>
      <c r="H542" s="68">
        <v>0</v>
      </c>
      <c r="I542" s="74">
        <v>2019</v>
      </c>
      <c r="J542" s="74">
        <v>2019</v>
      </c>
      <c r="K542">
        <v>0</v>
      </c>
      <c r="L542" s="75">
        <v>-18.928723999999999</v>
      </c>
      <c r="M542" s="75">
        <v>-48.274265999999997</v>
      </c>
      <c r="N542" s="76">
        <v>0</v>
      </c>
      <c r="O542" t="s">
        <v>849</v>
      </c>
      <c r="P542">
        <v>0</v>
      </c>
      <c r="Q542">
        <v>0</v>
      </c>
      <c r="R542">
        <v>0</v>
      </c>
      <c r="S542" s="74">
        <v>0</v>
      </c>
      <c r="T542" s="74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</row>
    <row r="543" spans="1:27" x14ac:dyDescent="0.25">
      <c r="A543" s="74">
        <v>2019</v>
      </c>
      <c r="B543" s="74">
        <v>1</v>
      </c>
      <c r="C543" t="s">
        <v>891</v>
      </c>
      <c r="D543" t="s">
        <v>848</v>
      </c>
      <c r="E543" t="s">
        <v>58</v>
      </c>
      <c r="F543" t="s">
        <v>67</v>
      </c>
      <c r="G543" t="s">
        <v>14</v>
      </c>
      <c r="H543" s="68">
        <v>916265.02</v>
      </c>
      <c r="I543" s="74">
        <v>2019</v>
      </c>
      <c r="J543" s="74">
        <v>2019</v>
      </c>
      <c r="K543">
        <v>5829</v>
      </c>
      <c r="L543" s="75">
        <v>-18.928723999999999</v>
      </c>
      <c r="M543" s="75">
        <v>-48.274265999999997</v>
      </c>
      <c r="N543" s="76">
        <v>0</v>
      </c>
      <c r="O543" t="s">
        <v>849</v>
      </c>
      <c r="P543">
        <v>0</v>
      </c>
      <c r="Q543">
        <v>0</v>
      </c>
      <c r="R543">
        <v>0</v>
      </c>
      <c r="S543" s="74">
        <v>0</v>
      </c>
      <c r="T543" s="74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</row>
    <row r="544" spans="1:27" x14ac:dyDescent="0.25">
      <c r="A544" s="74">
        <v>2019</v>
      </c>
      <c r="B544" s="74">
        <v>1</v>
      </c>
      <c r="C544" t="s">
        <v>892</v>
      </c>
      <c r="D544" t="s">
        <v>848</v>
      </c>
      <c r="E544" t="s">
        <v>58</v>
      </c>
      <c r="F544" t="s">
        <v>67</v>
      </c>
      <c r="G544" t="s">
        <v>14</v>
      </c>
      <c r="H544" s="68">
        <v>0</v>
      </c>
      <c r="I544" s="74">
        <v>2019</v>
      </c>
      <c r="J544" s="74">
        <v>2019</v>
      </c>
      <c r="K544">
        <v>0</v>
      </c>
      <c r="L544" s="75">
        <v>-18.928723999999999</v>
      </c>
      <c r="M544" s="75">
        <v>-48.274265999999997</v>
      </c>
      <c r="N544" s="76">
        <v>0</v>
      </c>
      <c r="O544" t="s">
        <v>849</v>
      </c>
      <c r="P544">
        <v>0</v>
      </c>
      <c r="Q544">
        <v>0</v>
      </c>
      <c r="R544">
        <v>0</v>
      </c>
      <c r="S544" s="74">
        <v>0</v>
      </c>
      <c r="T544" s="7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</row>
    <row r="545" spans="1:29" x14ac:dyDescent="0.25">
      <c r="A545" s="74">
        <v>2019</v>
      </c>
      <c r="B545" s="74">
        <v>1</v>
      </c>
      <c r="C545" t="s">
        <v>1001</v>
      </c>
      <c r="D545" t="s">
        <v>1002</v>
      </c>
      <c r="E545" t="s">
        <v>58</v>
      </c>
      <c r="F545" t="s">
        <v>67</v>
      </c>
      <c r="G545" t="s">
        <v>14</v>
      </c>
      <c r="H545" s="68">
        <v>47251.08</v>
      </c>
      <c r="I545" s="74">
        <v>2019</v>
      </c>
      <c r="J545" s="74">
        <v>2019</v>
      </c>
      <c r="K545" s="74">
        <v>228</v>
      </c>
      <c r="L545" s="75">
        <v>-18.928723999999999</v>
      </c>
      <c r="M545" s="75">
        <v>-48.274265999999997</v>
      </c>
      <c r="N545" s="76">
        <v>0</v>
      </c>
      <c r="O545" t="s">
        <v>1001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8</v>
      </c>
      <c r="AC545">
        <v>8</v>
      </c>
    </row>
    <row r="546" spans="1:29" x14ac:dyDescent="0.25">
      <c r="A546">
        <v>2020</v>
      </c>
      <c r="B546" s="74">
        <v>1</v>
      </c>
      <c r="C546" t="s">
        <v>839</v>
      </c>
      <c r="D546" t="s">
        <v>837</v>
      </c>
      <c r="E546" t="s">
        <v>549</v>
      </c>
      <c r="F546" t="s">
        <v>67</v>
      </c>
      <c r="G546" t="s">
        <v>14</v>
      </c>
      <c r="H546" s="68">
        <v>91358.5</v>
      </c>
      <c r="I546" s="74">
        <v>2020</v>
      </c>
      <c r="J546">
        <v>2019</v>
      </c>
      <c r="K546">
        <v>800</v>
      </c>
      <c r="L546" s="75">
        <v>-18.928723999999999</v>
      </c>
      <c r="M546" s="75">
        <v>-48.274265999999997</v>
      </c>
      <c r="N546" s="76">
        <v>0</v>
      </c>
      <c r="O546" t="s">
        <v>840</v>
      </c>
      <c r="P546">
        <v>0</v>
      </c>
      <c r="Q546">
        <v>0</v>
      </c>
      <c r="R546">
        <v>0</v>
      </c>
      <c r="S546" s="74">
        <v>0</v>
      </c>
      <c r="T546" s="74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</row>
    <row r="547" spans="1:29" x14ac:dyDescent="0.25">
      <c r="A547">
        <v>2020</v>
      </c>
      <c r="B547" s="74">
        <v>1</v>
      </c>
      <c r="C547" t="s">
        <v>836</v>
      </c>
      <c r="D547" t="s">
        <v>837</v>
      </c>
      <c r="E547" t="s">
        <v>549</v>
      </c>
      <c r="F547" t="s">
        <v>67</v>
      </c>
      <c r="G547" t="s">
        <v>14</v>
      </c>
      <c r="H547" s="68">
        <v>0</v>
      </c>
      <c r="I547" s="74">
        <v>2020</v>
      </c>
      <c r="J547">
        <v>2019</v>
      </c>
      <c r="K547">
        <v>0</v>
      </c>
      <c r="L547" s="75">
        <v>-18.928723999999999</v>
      </c>
      <c r="M547" s="75">
        <v>-48.274265999999997</v>
      </c>
      <c r="N547" s="76">
        <v>0</v>
      </c>
      <c r="O547" t="s">
        <v>842</v>
      </c>
      <c r="P547">
        <v>0</v>
      </c>
      <c r="Q547">
        <v>0</v>
      </c>
      <c r="R547">
        <v>0</v>
      </c>
      <c r="S547" s="74">
        <v>0</v>
      </c>
      <c r="T547" s="74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</row>
    <row r="548" spans="1:29" x14ac:dyDescent="0.25">
      <c r="A548">
        <v>2020</v>
      </c>
      <c r="B548" s="74">
        <v>1</v>
      </c>
      <c r="C548" t="s">
        <v>1003</v>
      </c>
      <c r="D548" t="s">
        <v>837</v>
      </c>
      <c r="E548" t="s">
        <v>549</v>
      </c>
      <c r="F548" t="s">
        <v>67</v>
      </c>
      <c r="G548" t="s">
        <v>14</v>
      </c>
      <c r="H548" s="68">
        <v>0</v>
      </c>
      <c r="I548" s="74">
        <v>2020</v>
      </c>
      <c r="J548">
        <v>2019</v>
      </c>
      <c r="K548">
        <v>0</v>
      </c>
      <c r="L548" s="75">
        <v>-18.928723999999999</v>
      </c>
      <c r="M548" s="75">
        <v>-48.274265999999997</v>
      </c>
      <c r="N548" s="76">
        <v>0</v>
      </c>
      <c r="O548" t="s">
        <v>842</v>
      </c>
      <c r="P548">
        <v>0</v>
      </c>
      <c r="Q548">
        <v>0</v>
      </c>
      <c r="R548">
        <v>0</v>
      </c>
      <c r="S548" s="74">
        <v>0</v>
      </c>
      <c r="T548" s="74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</row>
    <row r="549" spans="1:29" x14ac:dyDescent="0.25">
      <c r="A549">
        <v>2020</v>
      </c>
      <c r="B549" s="74">
        <v>1</v>
      </c>
      <c r="C549" t="s">
        <v>843</v>
      </c>
      <c r="D549" t="s">
        <v>837</v>
      </c>
      <c r="E549" t="s">
        <v>549</v>
      </c>
      <c r="F549" t="s">
        <v>67</v>
      </c>
      <c r="G549" t="s">
        <v>14</v>
      </c>
      <c r="H549" s="68">
        <v>0</v>
      </c>
      <c r="I549" s="74">
        <v>2020</v>
      </c>
      <c r="J549">
        <v>2019</v>
      </c>
      <c r="K549">
        <v>0</v>
      </c>
      <c r="L549" s="75">
        <v>-18.928723999999999</v>
      </c>
      <c r="M549" s="75">
        <v>-48.274265999999997</v>
      </c>
      <c r="N549" s="76">
        <v>0</v>
      </c>
      <c r="O549" t="s">
        <v>842</v>
      </c>
      <c r="P549">
        <v>0</v>
      </c>
      <c r="Q549">
        <v>0</v>
      </c>
      <c r="R549">
        <v>0</v>
      </c>
      <c r="S549" s="74">
        <v>0</v>
      </c>
      <c r="T549" s="74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</row>
    <row r="550" spans="1:29" x14ac:dyDescent="0.25">
      <c r="A550">
        <v>2020</v>
      </c>
      <c r="B550" s="74">
        <v>1</v>
      </c>
      <c r="C550" t="s">
        <v>832</v>
      </c>
      <c r="D550" t="s">
        <v>833</v>
      </c>
      <c r="E550" t="s">
        <v>1036</v>
      </c>
      <c r="F550" t="s">
        <v>67</v>
      </c>
      <c r="G550" t="s">
        <v>14</v>
      </c>
      <c r="H550" s="68">
        <v>558056.99</v>
      </c>
      <c r="I550" s="74">
        <v>2020</v>
      </c>
      <c r="J550">
        <v>2019</v>
      </c>
      <c r="K550">
        <v>0</v>
      </c>
      <c r="L550" s="75">
        <v>-18.928723999999999</v>
      </c>
      <c r="M550" s="75">
        <v>-48.274265999999997</v>
      </c>
      <c r="N550" s="76">
        <v>62116</v>
      </c>
      <c r="O550" t="s">
        <v>834</v>
      </c>
      <c r="P550">
        <v>0</v>
      </c>
      <c r="Q550">
        <v>0</v>
      </c>
      <c r="R550">
        <v>0</v>
      </c>
      <c r="S550" s="68">
        <v>558056.99</v>
      </c>
      <c r="T550" s="68">
        <v>0</v>
      </c>
      <c r="U550" s="74">
        <v>627</v>
      </c>
      <c r="V550" s="74">
        <v>61489</v>
      </c>
      <c r="W550" s="74">
        <v>49266</v>
      </c>
      <c r="X550" s="74">
        <v>11743</v>
      </c>
      <c r="Y550" s="74">
        <v>619</v>
      </c>
      <c r="Z550" s="74">
        <v>439</v>
      </c>
      <c r="AA550" s="74">
        <v>49</v>
      </c>
    </row>
    <row r="551" spans="1:29" x14ac:dyDescent="0.25">
      <c r="A551">
        <v>2020</v>
      </c>
      <c r="B551" s="74">
        <v>1</v>
      </c>
      <c r="C551" t="s">
        <v>832</v>
      </c>
      <c r="D551" t="s">
        <v>833</v>
      </c>
      <c r="E551" t="s">
        <v>1036</v>
      </c>
      <c r="F551" t="s">
        <v>73</v>
      </c>
      <c r="G551" t="s">
        <v>14</v>
      </c>
      <c r="H551" s="68">
        <f>SUM(S551:T551)</f>
        <v>82597.399999999994</v>
      </c>
      <c r="I551" s="74">
        <v>2020</v>
      </c>
      <c r="J551">
        <v>2019</v>
      </c>
      <c r="K551">
        <v>0</v>
      </c>
      <c r="L551" s="74">
        <v>-18.977387</v>
      </c>
      <c r="M551" s="74">
        <v>-49.467793999999998</v>
      </c>
      <c r="N551" s="76">
        <v>8596</v>
      </c>
      <c r="O551" t="s">
        <v>834</v>
      </c>
      <c r="P551">
        <v>0</v>
      </c>
      <c r="Q551">
        <v>0</v>
      </c>
      <c r="R551">
        <v>0</v>
      </c>
      <c r="S551" s="68">
        <v>82597.399999999994</v>
      </c>
      <c r="T551" s="68">
        <v>0</v>
      </c>
      <c r="U551">
        <v>284</v>
      </c>
      <c r="V551">
        <v>8312</v>
      </c>
      <c r="W551">
        <v>8190</v>
      </c>
      <c r="X551">
        <v>314</v>
      </c>
      <c r="Y551">
        <v>91</v>
      </c>
      <c r="Z551">
        <v>0</v>
      </c>
      <c r="AA551">
        <v>1</v>
      </c>
    </row>
    <row r="552" spans="1:29" x14ac:dyDescent="0.25">
      <c r="A552">
        <v>2020</v>
      </c>
      <c r="B552" s="74">
        <v>1</v>
      </c>
      <c r="C552" t="s">
        <v>1037</v>
      </c>
      <c r="D552" t="s">
        <v>896</v>
      </c>
      <c r="E552" t="s">
        <v>58</v>
      </c>
      <c r="F552" t="s">
        <v>67</v>
      </c>
      <c r="G552" t="s">
        <v>14</v>
      </c>
      <c r="H552" s="68">
        <v>0</v>
      </c>
      <c r="I552" s="74">
        <v>2020</v>
      </c>
      <c r="J552" s="74">
        <v>0</v>
      </c>
      <c r="K552">
        <v>0</v>
      </c>
      <c r="L552" s="75">
        <v>-18.928723999999999</v>
      </c>
      <c r="M552" s="75">
        <v>-48.274265999999997</v>
      </c>
      <c r="N552" s="76">
        <v>0</v>
      </c>
      <c r="O552" t="s">
        <v>894</v>
      </c>
      <c r="P552" t="s">
        <v>897</v>
      </c>
      <c r="Q552">
        <v>0</v>
      </c>
      <c r="R552">
        <v>0</v>
      </c>
      <c r="S552" s="74">
        <v>0</v>
      </c>
      <c r="T552" s="74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</row>
    <row r="553" spans="1:29" x14ac:dyDescent="0.25">
      <c r="A553">
        <v>2020</v>
      </c>
      <c r="B553" s="74">
        <v>1</v>
      </c>
      <c r="C553" t="s">
        <v>1037</v>
      </c>
      <c r="D553" t="s">
        <v>896</v>
      </c>
      <c r="E553" t="s">
        <v>58</v>
      </c>
      <c r="F553" t="s">
        <v>73</v>
      </c>
      <c r="G553" t="s">
        <v>14</v>
      </c>
      <c r="H553" s="68">
        <v>0</v>
      </c>
      <c r="I553" s="74">
        <v>2020</v>
      </c>
      <c r="J553" s="74">
        <v>0</v>
      </c>
      <c r="K553">
        <v>0</v>
      </c>
      <c r="L553" s="74">
        <v>-18.977387</v>
      </c>
      <c r="M553" s="74">
        <v>-49.467793999999998</v>
      </c>
      <c r="N553" s="76">
        <v>0</v>
      </c>
      <c r="O553" t="s">
        <v>894</v>
      </c>
      <c r="P553" t="s">
        <v>897</v>
      </c>
      <c r="Q553">
        <v>0</v>
      </c>
      <c r="R553">
        <v>0</v>
      </c>
      <c r="S553" s="74">
        <v>0</v>
      </c>
      <c r="T553" s="74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</row>
    <row r="554" spans="1:29" x14ac:dyDescent="0.25">
      <c r="A554">
        <v>2020</v>
      </c>
      <c r="B554" s="74">
        <v>1</v>
      </c>
      <c r="C554" t="s">
        <v>1038</v>
      </c>
      <c r="D554" t="s">
        <v>896</v>
      </c>
      <c r="E554" t="s">
        <v>58</v>
      </c>
      <c r="F554" t="s">
        <v>67</v>
      </c>
      <c r="G554" t="s">
        <v>14</v>
      </c>
      <c r="H554" s="68">
        <v>0</v>
      </c>
      <c r="I554" s="74">
        <v>2020</v>
      </c>
      <c r="J554" s="74">
        <v>0</v>
      </c>
      <c r="K554">
        <v>0</v>
      </c>
      <c r="L554" s="75">
        <v>-18.928723999999999</v>
      </c>
      <c r="M554" s="75">
        <v>-48.274265999999997</v>
      </c>
      <c r="N554" s="76">
        <v>0</v>
      </c>
      <c r="O554" t="s">
        <v>894</v>
      </c>
      <c r="P554" t="s">
        <v>1010</v>
      </c>
      <c r="Q554">
        <v>0</v>
      </c>
      <c r="R554">
        <v>0</v>
      </c>
      <c r="S554" s="74">
        <v>0</v>
      </c>
      <c r="T554" s="7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</row>
    <row r="555" spans="1:29" x14ac:dyDescent="0.25">
      <c r="A555">
        <v>2020</v>
      </c>
      <c r="B555" s="74">
        <v>1</v>
      </c>
      <c r="C555" t="s">
        <v>1035</v>
      </c>
      <c r="D555" t="s">
        <v>896</v>
      </c>
      <c r="E555" t="s">
        <v>58</v>
      </c>
      <c r="F555" t="s">
        <v>67</v>
      </c>
      <c r="G555" t="s">
        <v>14</v>
      </c>
      <c r="H555" s="68">
        <v>0</v>
      </c>
      <c r="I555" s="74">
        <v>2020</v>
      </c>
      <c r="J555" s="74">
        <v>0</v>
      </c>
      <c r="K555">
        <v>0</v>
      </c>
      <c r="L555" s="75">
        <v>-18.928723999999999</v>
      </c>
      <c r="M555" s="75">
        <v>-48.274265999999997</v>
      </c>
      <c r="N555" s="76">
        <v>0</v>
      </c>
      <c r="O555" t="s">
        <v>894</v>
      </c>
      <c r="P555" t="s">
        <v>62</v>
      </c>
      <c r="Q555">
        <v>0</v>
      </c>
      <c r="R555">
        <v>0</v>
      </c>
      <c r="S555" s="74">
        <v>0</v>
      </c>
      <c r="T555" s="74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</row>
    <row r="556" spans="1:29" x14ac:dyDescent="0.25">
      <c r="A556">
        <v>2020</v>
      </c>
      <c r="B556" s="74">
        <v>1</v>
      </c>
      <c r="C556" t="s">
        <v>1039</v>
      </c>
      <c r="D556" t="s">
        <v>896</v>
      </c>
      <c r="E556" t="s">
        <v>58</v>
      </c>
      <c r="F556" t="s">
        <v>67</v>
      </c>
      <c r="G556" t="s">
        <v>14</v>
      </c>
      <c r="H556" s="68">
        <v>0</v>
      </c>
      <c r="I556" s="74">
        <v>2020</v>
      </c>
      <c r="J556" s="74">
        <v>0</v>
      </c>
      <c r="K556">
        <v>0</v>
      </c>
      <c r="L556" s="75">
        <v>-18.928723999999999</v>
      </c>
      <c r="M556" s="75">
        <v>-48.274265999999997</v>
      </c>
      <c r="N556" s="76">
        <v>0</v>
      </c>
      <c r="O556" t="s">
        <v>894</v>
      </c>
      <c r="P556" t="s">
        <v>62</v>
      </c>
      <c r="Q556">
        <v>0</v>
      </c>
      <c r="R556">
        <v>0</v>
      </c>
      <c r="S556" s="74">
        <v>0</v>
      </c>
      <c r="T556" s="74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</row>
    <row r="557" spans="1:29" x14ac:dyDescent="0.25">
      <c r="A557">
        <v>2020</v>
      </c>
      <c r="B557" s="74">
        <v>1</v>
      </c>
      <c r="C557" t="s">
        <v>1040</v>
      </c>
      <c r="D557" t="s">
        <v>896</v>
      </c>
      <c r="E557" t="s">
        <v>58</v>
      </c>
      <c r="F557" t="s">
        <v>67</v>
      </c>
      <c r="G557" t="s">
        <v>14</v>
      </c>
      <c r="H557" s="68">
        <v>0</v>
      </c>
      <c r="I557" s="74">
        <v>2020</v>
      </c>
      <c r="J557" s="74">
        <v>0</v>
      </c>
      <c r="K557">
        <v>0</v>
      </c>
      <c r="L557" s="75">
        <v>-18.928723999999999</v>
      </c>
      <c r="M557" s="75">
        <v>-48.274265999999997</v>
      </c>
      <c r="N557" s="76">
        <v>0</v>
      </c>
      <c r="O557" t="s">
        <v>894</v>
      </c>
      <c r="P557" t="s">
        <v>62</v>
      </c>
      <c r="Q557">
        <v>0</v>
      </c>
      <c r="R557">
        <v>0</v>
      </c>
      <c r="S557" s="74">
        <v>0</v>
      </c>
      <c r="T557" s="74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</row>
    <row r="558" spans="1:29" x14ac:dyDescent="0.25">
      <c r="A558">
        <v>2020</v>
      </c>
      <c r="B558" s="74">
        <v>1</v>
      </c>
      <c r="C558" t="s">
        <v>1041</v>
      </c>
      <c r="D558" t="s">
        <v>896</v>
      </c>
      <c r="E558" t="s">
        <v>58</v>
      </c>
      <c r="F558" t="s">
        <v>67</v>
      </c>
      <c r="G558" t="s">
        <v>14</v>
      </c>
      <c r="H558" s="68">
        <v>0</v>
      </c>
      <c r="I558" s="74">
        <v>2020</v>
      </c>
      <c r="J558" s="74">
        <v>0</v>
      </c>
      <c r="K558">
        <v>0</v>
      </c>
      <c r="L558" s="75">
        <v>-18.928723999999999</v>
      </c>
      <c r="M558" s="75">
        <v>-48.274265999999997</v>
      </c>
      <c r="N558" s="76">
        <v>0</v>
      </c>
      <c r="O558" t="s">
        <v>894</v>
      </c>
      <c r="P558" t="s">
        <v>62</v>
      </c>
      <c r="Q558">
        <v>0</v>
      </c>
      <c r="R558">
        <v>0</v>
      </c>
      <c r="S558" s="74">
        <v>0</v>
      </c>
      <c r="T558" s="74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</row>
    <row r="559" spans="1:29" x14ac:dyDescent="0.25">
      <c r="A559">
        <v>2020</v>
      </c>
      <c r="B559" s="74">
        <v>1</v>
      </c>
      <c r="C559" t="s">
        <v>1042</v>
      </c>
      <c r="D559" t="s">
        <v>896</v>
      </c>
      <c r="E559" t="s">
        <v>58</v>
      </c>
      <c r="F559" t="s">
        <v>67</v>
      </c>
      <c r="G559" t="s">
        <v>14</v>
      </c>
      <c r="H559" s="68">
        <v>0</v>
      </c>
      <c r="I559" s="74">
        <v>2020</v>
      </c>
      <c r="J559" s="74">
        <v>0</v>
      </c>
      <c r="K559">
        <v>0</v>
      </c>
      <c r="L559" s="75">
        <v>-18.928723999999999</v>
      </c>
      <c r="M559" s="75">
        <v>-48.274265999999997</v>
      </c>
      <c r="N559" s="76">
        <v>0</v>
      </c>
      <c r="O559" t="s">
        <v>894</v>
      </c>
      <c r="P559" t="s">
        <v>62</v>
      </c>
      <c r="Q559">
        <v>0</v>
      </c>
      <c r="R559">
        <v>0</v>
      </c>
      <c r="S559" s="74">
        <v>0</v>
      </c>
      <c r="T559" s="74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</row>
    <row r="560" spans="1:29" x14ac:dyDescent="0.25">
      <c r="A560">
        <v>2020</v>
      </c>
      <c r="B560" s="74">
        <v>1</v>
      </c>
      <c r="C560" t="s">
        <v>1043</v>
      </c>
      <c r="D560" t="s">
        <v>896</v>
      </c>
      <c r="E560" t="s">
        <v>58</v>
      </c>
      <c r="F560" t="s">
        <v>67</v>
      </c>
      <c r="G560" t="s">
        <v>14</v>
      </c>
      <c r="H560" s="68">
        <v>0</v>
      </c>
      <c r="I560" s="74">
        <v>2020</v>
      </c>
      <c r="J560" s="74">
        <v>0</v>
      </c>
      <c r="K560">
        <v>0</v>
      </c>
      <c r="L560" s="75">
        <v>-18.928723999999999</v>
      </c>
      <c r="M560" s="75">
        <v>-48.274265999999997</v>
      </c>
      <c r="N560" s="76">
        <v>0</v>
      </c>
      <c r="O560" t="s">
        <v>894</v>
      </c>
      <c r="P560" t="s">
        <v>62</v>
      </c>
      <c r="Q560">
        <v>0</v>
      </c>
      <c r="R560">
        <v>0</v>
      </c>
      <c r="S560" s="74">
        <v>0</v>
      </c>
      <c r="T560" s="74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</row>
    <row r="561" spans="1:27" x14ac:dyDescent="0.25">
      <c r="A561">
        <v>2020</v>
      </c>
      <c r="B561" s="74">
        <v>1</v>
      </c>
      <c r="C561" t="s">
        <v>1044</v>
      </c>
      <c r="D561" t="s">
        <v>896</v>
      </c>
      <c r="E561" t="s">
        <v>58</v>
      </c>
      <c r="F561" t="s">
        <v>67</v>
      </c>
      <c r="G561" t="s">
        <v>14</v>
      </c>
      <c r="H561" s="68">
        <v>0</v>
      </c>
      <c r="I561" s="74">
        <v>2020</v>
      </c>
      <c r="J561" s="74">
        <v>0</v>
      </c>
      <c r="K561">
        <v>0</v>
      </c>
      <c r="L561" s="75">
        <v>-18.928723999999999</v>
      </c>
      <c r="M561" s="75">
        <v>-48.274265999999997</v>
      </c>
      <c r="N561" s="76">
        <v>0</v>
      </c>
      <c r="O561" t="s">
        <v>894</v>
      </c>
      <c r="P561" t="s">
        <v>62</v>
      </c>
      <c r="Q561">
        <v>0</v>
      </c>
      <c r="R561">
        <v>0</v>
      </c>
      <c r="S561" s="74">
        <v>0</v>
      </c>
      <c r="T561" s="74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</row>
    <row r="562" spans="1:27" x14ac:dyDescent="0.25">
      <c r="A562">
        <v>2020</v>
      </c>
      <c r="B562" s="74">
        <v>1</v>
      </c>
      <c r="C562" t="s">
        <v>1045</v>
      </c>
      <c r="D562" t="s">
        <v>896</v>
      </c>
      <c r="E562" t="s">
        <v>58</v>
      </c>
      <c r="F562" t="s">
        <v>67</v>
      </c>
      <c r="G562" t="s">
        <v>14</v>
      </c>
      <c r="H562" s="68">
        <v>0</v>
      </c>
      <c r="I562" s="74">
        <v>2020</v>
      </c>
      <c r="J562" s="74">
        <v>0</v>
      </c>
      <c r="K562">
        <v>0</v>
      </c>
      <c r="L562" s="75">
        <v>-18.928723999999999</v>
      </c>
      <c r="M562" s="75">
        <v>-48.274265999999997</v>
      </c>
      <c r="N562" s="76">
        <v>0</v>
      </c>
      <c r="O562" t="s">
        <v>894</v>
      </c>
      <c r="P562" t="s">
        <v>62</v>
      </c>
      <c r="Q562">
        <v>0</v>
      </c>
      <c r="R562">
        <v>0</v>
      </c>
      <c r="S562" s="74">
        <v>0</v>
      </c>
      <c r="T562" s="74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</row>
    <row r="563" spans="1:27" x14ac:dyDescent="0.25">
      <c r="A563" s="74">
        <v>2020</v>
      </c>
      <c r="B563" s="74">
        <v>1</v>
      </c>
      <c r="C563" t="s">
        <v>898</v>
      </c>
      <c r="D563" t="s">
        <v>896</v>
      </c>
      <c r="E563" t="s">
        <v>58</v>
      </c>
      <c r="F563" t="s">
        <v>73</v>
      </c>
      <c r="G563" t="s">
        <v>14</v>
      </c>
      <c r="H563" s="68">
        <v>0</v>
      </c>
      <c r="I563" s="74">
        <v>2020</v>
      </c>
      <c r="J563" s="74">
        <v>2020</v>
      </c>
      <c r="K563">
        <v>18</v>
      </c>
      <c r="L563" s="75">
        <v>-18.928723999999999</v>
      </c>
      <c r="M563" s="75">
        <v>-48.274265999999997</v>
      </c>
      <c r="N563" s="76">
        <v>0</v>
      </c>
      <c r="O563" t="s">
        <v>894</v>
      </c>
      <c r="P563" t="s">
        <v>897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</row>
    <row r="564" spans="1:27" x14ac:dyDescent="0.25">
      <c r="A564" s="74">
        <v>2020</v>
      </c>
      <c r="B564" s="74">
        <v>1</v>
      </c>
      <c r="C564" t="s">
        <v>1033</v>
      </c>
      <c r="D564" t="s">
        <v>896</v>
      </c>
      <c r="E564" t="s">
        <v>58</v>
      </c>
      <c r="F564" t="s">
        <v>67</v>
      </c>
      <c r="G564" t="s">
        <v>14</v>
      </c>
      <c r="H564" s="68">
        <v>0</v>
      </c>
      <c r="I564" s="74">
        <v>2020</v>
      </c>
      <c r="J564" s="74">
        <v>2020</v>
      </c>
      <c r="K564" s="74">
        <v>10</v>
      </c>
      <c r="L564" s="75">
        <v>-18.928723999999999</v>
      </c>
      <c r="M564" s="75">
        <v>-48.274265999999997</v>
      </c>
      <c r="N564" s="76">
        <v>0</v>
      </c>
      <c r="O564" t="s">
        <v>894</v>
      </c>
      <c r="P564" t="s">
        <v>897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</row>
    <row r="565" spans="1:27" x14ac:dyDescent="0.25">
      <c r="A565" s="74">
        <v>2020</v>
      </c>
      <c r="B565" s="74">
        <v>1</v>
      </c>
      <c r="C565" t="s">
        <v>1034</v>
      </c>
      <c r="D565" t="s">
        <v>896</v>
      </c>
      <c r="E565" t="s">
        <v>58</v>
      </c>
      <c r="F565" t="s">
        <v>67</v>
      </c>
      <c r="G565" t="s">
        <v>14</v>
      </c>
      <c r="H565" s="68">
        <v>0</v>
      </c>
      <c r="I565" s="74">
        <v>2020</v>
      </c>
      <c r="J565" s="74">
        <v>2020</v>
      </c>
      <c r="K565" s="74">
        <v>130</v>
      </c>
      <c r="L565" s="75">
        <v>-18.928723999999999</v>
      </c>
      <c r="M565" s="75">
        <v>-48.274265999999997</v>
      </c>
      <c r="N565" s="76">
        <v>0</v>
      </c>
      <c r="O565" t="s">
        <v>894</v>
      </c>
      <c r="P565" t="s">
        <v>897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</row>
    <row r="566" spans="1:27" x14ac:dyDescent="0.25">
      <c r="A566">
        <v>2020</v>
      </c>
      <c r="B566" s="74">
        <v>1</v>
      </c>
      <c r="C566" t="s">
        <v>1046</v>
      </c>
      <c r="D566" t="s">
        <v>896</v>
      </c>
      <c r="E566" t="s">
        <v>58</v>
      </c>
      <c r="F566" t="s">
        <v>67</v>
      </c>
      <c r="G566" t="s">
        <v>14</v>
      </c>
      <c r="H566" s="68">
        <v>0</v>
      </c>
      <c r="I566" s="74">
        <v>2020</v>
      </c>
      <c r="J566" s="74">
        <v>0</v>
      </c>
      <c r="K566">
        <v>0</v>
      </c>
      <c r="L566" s="75">
        <v>-18.928723999999999</v>
      </c>
      <c r="M566" s="75">
        <v>-48.274265999999997</v>
      </c>
      <c r="N566" s="76">
        <v>0</v>
      </c>
      <c r="O566" t="s">
        <v>894</v>
      </c>
      <c r="P566" t="s">
        <v>62</v>
      </c>
      <c r="Q566">
        <v>0</v>
      </c>
      <c r="R566">
        <v>0</v>
      </c>
      <c r="S566" s="74">
        <v>0</v>
      </c>
      <c r="T566" s="74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</row>
    <row r="567" spans="1:27" x14ac:dyDescent="0.25">
      <c r="A567">
        <v>2020</v>
      </c>
      <c r="B567" s="74">
        <v>1</v>
      </c>
      <c r="C567" t="s">
        <v>835</v>
      </c>
      <c r="D567" t="s">
        <v>833</v>
      </c>
      <c r="E567" t="s">
        <v>58</v>
      </c>
      <c r="F567" t="s">
        <v>67</v>
      </c>
      <c r="G567" t="s">
        <v>14</v>
      </c>
      <c r="H567" s="68">
        <v>115479.43</v>
      </c>
      <c r="I567" s="74">
        <v>2020</v>
      </c>
      <c r="J567" s="74">
        <v>2020</v>
      </c>
      <c r="K567" s="74">
        <v>0</v>
      </c>
      <c r="L567" s="75">
        <v>-18.928723999999999</v>
      </c>
      <c r="M567" s="75">
        <v>-48.274265999999997</v>
      </c>
      <c r="N567" s="76">
        <v>0</v>
      </c>
      <c r="O567" t="s">
        <v>834</v>
      </c>
      <c r="P567">
        <v>0</v>
      </c>
      <c r="Q567">
        <v>0</v>
      </c>
      <c r="R567">
        <v>0</v>
      </c>
      <c r="S567" s="68">
        <v>0</v>
      </c>
      <c r="T567" s="68">
        <v>115479.43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</row>
    <row r="568" spans="1:27" x14ac:dyDescent="0.25">
      <c r="A568" t="s">
        <v>90</v>
      </c>
      <c r="B568" s="74">
        <v>2</v>
      </c>
      <c r="C568" t="s">
        <v>832</v>
      </c>
      <c r="D568" t="s">
        <v>833</v>
      </c>
      <c r="E568" t="s">
        <v>1036</v>
      </c>
      <c r="F568" t="s">
        <v>67</v>
      </c>
      <c r="G568" t="s">
        <v>14</v>
      </c>
      <c r="H568" s="68">
        <v>0</v>
      </c>
      <c r="I568" s="74">
        <v>2020</v>
      </c>
      <c r="J568">
        <v>2019</v>
      </c>
      <c r="K568">
        <v>0</v>
      </c>
      <c r="L568" s="75">
        <v>-18.928723999999999</v>
      </c>
      <c r="M568" s="75">
        <v>-48.274265999999997</v>
      </c>
      <c r="N568" s="76">
        <v>0</v>
      </c>
      <c r="O568" t="s">
        <v>834</v>
      </c>
      <c r="P568">
        <v>0</v>
      </c>
      <c r="Q568">
        <v>0</v>
      </c>
      <c r="R568">
        <v>0</v>
      </c>
      <c r="S568" s="68">
        <v>0</v>
      </c>
      <c r="T568" s="68">
        <v>0</v>
      </c>
      <c r="U568" s="74">
        <v>0</v>
      </c>
      <c r="V568" s="74">
        <v>0</v>
      </c>
      <c r="W568" s="74">
        <v>0</v>
      </c>
      <c r="X568" s="74">
        <v>0</v>
      </c>
      <c r="Y568" s="74">
        <v>0</v>
      </c>
      <c r="Z568" s="74">
        <v>0</v>
      </c>
      <c r="AA568" s="74">
        <v>0</v>
      </c>
    </row>
    <row r="569" spans="1:27" x14ac:dyDescent="0.25">
      <c r="A569" t="s">
        <v>90</v>
      </c>
      <c r="B569" s="74">
        <v>2</v>
      </c>
      <c r="C569" t="s">
        <v>832</v>
      </c>
      <c r="D569" t="s">
        <v>833</v>
      </c>
      <c r="E569" t="s">
        <v>1036</v>
      </c>
      <c r="F569" t="s">
        <v>73</v>
      </c>
      <c r="G569" t="s">
        <v>14</v>
      </c>
      <c r="H569" s="68">
        <v>0</v>
      </c>
      <c r="I569" s="74">
        <v>2020</v>
      </c>
      <c r="J569">
        <v>2019</v>
      </c>
      <c r="K569">
        <v>0</v>
      </c>
      <c r="L569" s="74">
        <v>-18.977387</v>
      </c>
      <c r="M569" s="74">
        <v>-49.467793999999998</v>
      </c>
      <c r="N569" s="76">
        <v>0</v>
      </c>
      <c r="O569" t="s">
        <v>834</v>
      </c>
      <c r="P569">
        <v>0</v>
      </c>
      <c r="Q569">
        <v>0</v>
      </c>
      <c r="R569">
        <v>0</v>
      </c>
      <c r="S569" s="68">
        <v>0</v>
      </c>
      <c r="T569" s="68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</row>
    <row r="570" spans="1:27" x14ac:dyDescent="0.25">
      <c r="A570" t="s">
        <v>90</v>
      </c>
      <c r="B570" s="74">
        <v>2</v>
      </c>
      <c r="C570" t="s">
        <v>1047</v>
      </c>
      <c r="D570" t="s">
        <v>848</v>
      </c>
      <c r="E570" t="s">
        <v>58</v>
      </c>
      <c r="F570" t="s">
        <v>67</v>
      </c>
      <c r="G570" t="s">
        <v>14</v>
      </c>
      <c r="H570" s="68">
        <v>0</v>
      </c>
      <c r="I570" s="74">
        <v>2020</v>
      </c>
      <c r="J570" s="74">
        <v>2020</v>
      </c>
      <c r="K570">
        <v>0</v>
      </c>
      <c r="L570" s="75">
        <v>-18.928723999999999</v>
      </c>
      <c r="M570" s="75">
        <v>-48.274265999999997</v>
      </c>
      <c r="N570" s="76">
        <v>0</v>
      </c>
      <c r="O570" t="s">
        <v>849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</row>
    <row r="571" spans="1:27" x14ac:dyDescent="0.25">
      <c r="A571" t="s">
        <v>90</v>
      </c>
      <c r="B571" s="74">
        <v>2</v>
      </c>
      <c r="C571" t="s">
        <v>835</v>
      </c>
      <c r="D571" t="s">
        <v>833</v>
      </c>
      <c r="E571" t="s">
        <v>58</v>
      </c>
      <c r="F571" t="s">
        <v>67</v>
      </c>
      <c r="G571" t="s">
        <v>14</v>
      </c>
      <c r="H571" s="68">
        <v>0</v>
      </c>
      <c r="I571" s="74">
        <v>2020</v>
      </c>
      <c r="J571" s="74">
        <v>2020</v>
      </c>
      <c r="K571" s="74">
        <v>0</v>
      </c>
      <c r="L571" s="75">
        <v>-18.928723999999999</v>
      </c>
      <c r="M571" s="75">
        <v>-48.274265999999997</v>
      </c>
      <c r="N571" s="76">
        <v>0</v>
      </c>
      <c r="O571" t="s">
        <v>834</v>
      </c>
      <c r="P571">
        <v>0</v>
      </c>
      <c r="Q571">
        <v>0</v>
      </c>
      <c r="R571">
        <v>0</v>
      </c>
      <c r="S571" s="68">
        <v>0</v>
      </c>
      <c r="T571" s="68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</row>
    <row r="572" spans="1:27" x14ac:dyDescent="0.25">
      <c r="A572" t="s">
        <v>107</v>
      </c>
      <c r="B572" s="74">
        <v>3</v>
      </c>
      <c r="C572" t="s">
        <v>832</v>
      </c>
      <c r="D572" t="s">
        <v>833</v>
      </c>
      <c r="E572" t="s">
        <v>1036</v>
      </c>
      <c r="F572" t="s">
        <v>67</v>
      </c>
      <c r="G572" t="s">
        <v>14</v>
      </c>
      <c r="H572" s="68">
        <v>0</v>
      </c>
      <c r="I572" s="74">
        <v>2020</v>
      </c>
      <c r="J572">
        <v>2019</v>
      </c>
      <c r="K572">
        <v>0</v>
      </c>
      <c r="L572" s="75">
        <v>-18.928723999999999</v>
      </c>
      <c r="M572" s="75">
        <v>-48.274265999999997</v>
      </c>
      <c r="N572" s="76">
        <v>0</v>
      </c>
      <c r="O572" t="s">
        <v>834</v>
      </c>
      <c r="P572">
        <v>0</v>
      </c>
      <c r="Q572">
        <v>0</v>
      </c>
      <c r="R572">
        <v>0</v>
      </c>
      <c r="S572" s="68">
        <v>0</v>
      </c>
      <c r="T572" s="68">
        <v>0</v>
      </c>
      <c r="U572" s="74">
        <v>0</v>
      </c>
      <c r="V572" s="74">
        <v>0</v>
      </c>
      <c r="W572" s="74">
        <v>0</v>
      </c>
      <c r="X572" s="74">
        <v>0</v>
      </c>
      <c r="Y572" s="74">
        <v>0</v>
      </c>
      <c r="Z572" s="74">
        <v>0</v>
      </c>
      <c r="AA572" s="74">
        <v>0</v>
      </c>
    </row>
    <row r="573" spans="1:27" x14ac:dyDescent="0.25">
      <c r="A573" t="s">
        <v>107</v>
      </c>
      <c r="B573" s="74">
        <v>3</v>
      </c>
      <c r="C573" t="s">
        <v>832</v>
      </c>
      <c r="D573" t="s">
        <v>833</v>
      </c>
      <c r="E573" t="s">
        <v>1036</v>
      </c>
      <c r="F573" t="s">
        <v>73</v>
      </c>
      <c r="G573" t="s">
        <v>14</v>
      </c>
      <c r="H573" s="68">
        <v>0</v>
      </c>
      <c r="I573" s="74">
        <v>2020</v>
      </c>
      <c r="J573">
        <v>2019</v>
      </c>
      <c r="K573">
        <v>0</v>
      </c>
      <c r="L573" s="74">
        <v>-18.977387</v>
      </c>
      <c r="M573" s="74">
        <v>-49.467793999999998</v>
      </c>
      <c r="N573" s="76">
        <v>0</v>
      </c>
      <c r="O573" t="s">
        <v>834</v>
      </c>
      <c r="P573">
        <v>0</v>
      </c>
      <c r="Q573">
        <v>0</v>
      </c>
      <c r="R573">
        <v>0</v>
      </c>
      <c r="S573" s="68">
        <v>0</v>
      </c>
      <c r="T573" s="68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</row>
    <row r="574" spans="1:27" x14ac:dyDescent="0.25">
      <c r="A574" t="s">
        <v>107</v>
      </c>
      <c r="B574" s="74">
        <v>3</v>
      </c>
      <c r="C574" t="s">
        <v>1048</v>
      </c>
      <c r="D574" t="s">
        <v>848</v>
      </c>
      <c r="E574" t="s">
        <v>58</v>
      </c>
      <c r="F574" t="s">
        <v>67</v>
      </c>
      <c r="G574" t="s">
        <v>14</v>
      </c>
      <c r="H574" s="68">
        <v>0</v>
      </c>
      <c r="I574" s="74">
        <v>2020</v>
      </c>
      <c r="J574" s="74">
        <v>2020</v>
      </c>
      <c r="K574">
        <v>0</v>
      </c>
      <c r="L574" s="75">
        <v>-18.928723999999999</v>
      </c>
      <c r="M574" s="75">
        <v>-48.274265999999997</v>
      </c>
      <c r="N574" s="76">
        <v>0</v>
      </c>
      <c r="O574" t="s">
        <v>849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</row>
    <row r="575" spans="1:27" x14ac:dyDescent="0.25">
      <c r="A575" t="s">
        <v>107</v>
      </c>
      <c r="B575" s="74">
        <v>3</v>
      </c>
      <c r="C575" t="s">
        <v>835</v>
      </c>
      <c r="D575" t="s">
        <v>833</v>
      </c>
      <c r="E575" t="s">
        <v>58</v>
      </c>
      <c r="F575" t="s">
        <v>67</v>
      </c>
      <c r="G575" t="s">
        <v>14</v>
      </c>
      <c r="H575" s="68">
        <v>0</v>
      </c>
      <c r="I575" s="74">
        <v>2020</v>
      </c>
      <c r="J575" s="74">
        <v>2020</v>
      </c>
      <c r="K575" s="74">
        <v>0</v>
      </c>
      <c r="L575" s="75">
        <v>-18.928723999999999</v>
      </c>
      <c r="M575" s="75">
        <v>-48.274265999999997</v>
      </c>
      <c r="N575" s="76">
        <v>0</v>
      </c>
      <c r="O575" t="s">
        <v>834</v>
      </c>
      <c r="P575">
        <v>0</v>
      </c>
      <c r="Q575">
        <v>0</v>
      </c>
      <c r="R575">
        <v>0</v>
      </c>
      <c r="S575" s="68">
        <v>0</v>
      </c>
      <c r="T575" s="68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</row>
    <row r="576" spans="1:27" x14ac:dyDescent="0.25">
      <c r="A576" t="s">
        <v>134</v>
      </c>
      <c r="B576" s="74">
        <v>4</v>
      </c>
      <c r="C576" t="s">
        <v>832</v>
      </c>
      <c r="D576" t="s">
        <v>833</v>
      </c>
      <c r="E576" t="s">
        <v>1049</v>
      </c>
      <c r="F576" t="s">
        <v>67</v>
      </c>
      <c r="G576" t="s">
        <v>14</v>
      </c>
      <c r="H576" s="68">
        <v>0</v>
      </c>
      <c r="I576" s="74">
        <v>2020</v>
      </c>
      <c r="J576">
        <v>0</v>
      </c>
      <c r="K576">
        <v>0</v>
      </c>
      <c r="L576" s="75">
        <v>-18.928723999999999</v>
      </c>
      <c r="M576" s="75">
        <v>-48.274265999999997</v>
      </c>
      <c r="N576" s="76">
        <v>0</v>
      </c>
      <c r="O576" t="s">
        <v>834</v>
      </c>
      <c r="P576">
        <v>0</v>
      </c>
      <c r="Q576">
        <v>0</v>
      </c>
      <c r="R576">
        <v>0</v>
      </c>
      <c r="S576" s="68">
        <v>0</v>
      </c>
      <c r="T576" s="68">
        <v>0</v>
      </c>
      <c r="U576" s="74">
        <v>0</v>
      </c>
      <c r="V576" s="74">
        <v>0</v>
      </c>
      <c r="W576" s="74">
        <v>0</v>
      </c>
      <c r="X576" s="74">
        <v>0</v>
      </c>
      <c r="Y576" s="74">
        <v>0</v>
      </c>
      <c r="Z576" s="74">
        <v>0</v>
      </c>
      <c r="AA576" s="74">
        <v>0</v>
      </c>
    </row>
    <row r="577" spans="1:27" x14ac:dyDescent="0.25">
      <c r="A577" t="s">
        <v>134</v>
      </c>
      <c r="B577" s="74">
        <v>4</v>
      </c>
      <c r="C577" t="s">
        <v>832</v>
      </c>
      <c r="D577" t="s">
        <v>833</v>
      </c>
      <c r="E577" t="s">
        <v>1050</v>
      </c>
      <c r="F577" t="s">
        <v>67</v>
      </c>
      <c r="G577" t="s">
        <v>14</v>
      </c>
      <c r="H577" s="68">
        <v>0</v>
      </c>
      <c r="I577" s="74">
        <v>2020</v>
      </c>
      <c r="J577">
        <v>0</v>
      </c>
      <c r="K577">
        <v>0</v>
      </c>
      <c r="L577" s="75">
        <v>-18.928723999999999</v>
      </c>
      <c r="M577" s="75">
        <v>-48.274265999999997</v>
      </c>
      <c r="N577" s="76">
        <v>0</v>
      </c>
      <c r="O577" t="s">
        <v>834</v>
      </c>
      <c r="P577">
        <v>0</v>
      </c>
      <c r="Q577">
        <v>0</v>
      </c>
      <c r="R577">
        <v>0</v>
      </c>
      <c r="S577" s="68">
        <v>0</v>
      </c>
      <c r="T577" s="68">
        <v>0</v>
      </c>
      <c r="U577" s="74">
        <v>0</v>
      </c>
      <c r="V577" s="74">
        <v>0</v>
      </c>
      <c r="W577" s="74">
        <v>0</v>
      </c>
      <c r="X577" s="74">
        <v>0</v>
      </c>
      <c r="Y577" s="74">
        <v>0</v>
      </c>
      <c r="Z577" s="74">
        <v>0</v>
      </c>
      <c r="AA577" s="74">
        <v>0</v>
      </c>
    </row>
    <row r="578" spans="1:27" x14ac:dyDescent="0.25">
      <c r="A578" t="s">
        <v>134</v>
      </c>
      <c r="B578" s="74">
        <v>4</v>
      </c>
      <c r="C578" t="s">
        <v>832</v>
      </c>
      <c r="D578" t="s">
        <v>833</v>
      </c>
      <c r="E578" t="s">
        <v>1049</v>
      </c>
      <c r="F578" t="s">
        <v>73</v>
      </c>
      <c r="G578" t="s">
        <v>14</v>
      </c>
      <c r="H578" s="68">
        <v>0</v>
      </c>
      <c r="I578" s="74">
        <v>2020</v>
      </c>
      <c r="J578">
        <v>0</v>
      </c>
      <c r="K578">
        <v>0</v>
      </c>
      <c r="L578" s="74">
        <v>-18.977387</v>
      </c>
      <c r="M578" s="74">
        <v>-49.467793999999998</v>
      </c>
      <c r="N578" s="76">
        <v>0</v>
      </c>
      <c r="O578" t="s">
        <v>834</v>
      </c>
      <c r="P578">
        <v>0</v>
      </c>
      <c r="Q578">
        <v>0</v>
      </c>
      <c r="R578">
        <v>0</v>
      </c>
      <c r="S578" s="68">
        <v>0</v>
      </c>
      <c r="T578" s="6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</row>
    <row r="579" spans="1:27" x14ac:dyDescent="0.25">
      <c r="A579" t="s">
        <v>134</v>
      </c>
      <c r="B579" s="74">
        <v>4</v>
      </c>
      <c r="C579" t="s">
        <v>832</v>
      </c>
      <c r="D579" t="s">
        <v>833</v>
      </c>
      <c r="E579" t="s">
        <v>1050</v>
      </c>
      <c r="F579" t="s">
        <v>73</v>
      </c>
      <c r="G579" t="s">
        <v>14</v>
      </c>
      <c r="H579" s="68">
        <v>0</v>
      </c>
      <c r="I579" s="74">
        <v>2020</v>
      </c>
      <c r="J579">
        <v>0</v>
      </c>
      <c r="K579">
        <v>0</v>
      </c>
      <c r="L579" s="74">
        <v>-18.977387</v>
      </c>
      <c r="M579" s="74">
        <v>-49.467793999999998</v>
      </c>
      <c r="N579" s="76">
        <v>0</v>
      </c>
      <c r="O579" t="s">
        <v>834</v>
      </c>
      <c r="P579">
        <v>0</v>
      </c>
      <c r="Q579">
        <v>0</v>
      </c>
      <c r="R579">
        <v>0</v>
      </c>
      <c r="S579" s="68">
        <v>0</v>
      </c>
      <c r="T579" s="68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</row>
    <row r="580" spans="1:27" x14ac:dyDescent="0.25">
      <c r="A580" t="s">
        <v>134</v>
      </c>
      <c r="B580" s="74">
        <v>4</v>
      </c>
      <c r="C580" t="s">
        <v>1051</v>
      </c>
      <c r="D580" t="s">
        <v>848</v>
      </c>
      <c r="E580" t="s">
        <v>58</v>
      </c>
      <c r="F580" t="s">
        <v>67</v>
      </c>
      <c r="G580" t="s">
        <v>14</v>
      </c>
      <c r="H580" s="68">
        <v>0</v>
      </c>
      <c r="I580" s="74">
        <v>2020</v>
      </c>
      <c r="J580">
        <v>0</v>
      </c>
      <c r="K580">
        <v>0</v>
      </c>
      <c r="L580" s="75">
        <v>-18.928723999999999</v>
      </c>
      <c r="M580" s="75">
        <v>-48.274265999999997</v>
      </c>
      <c r="N580" s="76">
        <v>0</v>
      </c>
      <c r="O580" t="s">
        <v>849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</row>
    <row r="581" spans="1:27" x14ac:dyDescent="0.25">
      <c r="A581" s="74">
        <v>2020</v>
      </c>
      <c r="B581" s="74">
        <v>1</v>
      </c>
      <c r="C581" t="s">
        <v>899</v>
      </c>
      <c r="D581" t="s">
        <v>900</v>
      </c>
      <c r="E581" t="s">
        <v>58</v>
      </c>
      <c r="F581" t="s">
        <v>67</v>
      </c>
      <c r="G581" t="s">
        <v>14</v>
      </c>
      <c r="H581" s="68">
        <v>0</v>
      </c>
      <c r="I581" s="74">
        <v>2020</v>
      </c>
      <c r="J581" s="74">
        <v>2020</v>
      </c>
      <c r="K581">
        <v>0</v>
      </c>
      <c r="L581" s="75">
        <v>-18.928723999999999</v>
      </c>
      <c r="M581" s="75">
        <v>-48.274265999999997</v>
      </c>
      <c r="N581" s="76">
        <v>0</v>
      </c>
      <c r="O581" t="s">
        <v>842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</row>
    <row r="582" spans="1:27" x14ac:dyDescent="0.25">
      <c r="A582" s="74">
        <v>2020</v>
      </c>
      <c r="B582" s="74">
        <v>1</v>
      </c>
      <c r="C582" t="s">
        <v>901</v>
      </c>
      <c r="D582" t="s">
        <v>900</v>
      </c>
      <c r="E582" t="s">
        <v>58</v>
      </c>
      <c r="F582" t="s">
        <v>67</v>
      </c>
      <c r="G582" t="s">
        <v>14</v>
      </c>
      <c r="H582" s="68">
        <v>0</v>
      </c>
      <c r="I582" s="74">
        <v>2020</v>
      </c>
      <c r="J582" s="74">
        <v>2020</v>
      </c>
      <c r="K582">
        <v>0</v>
      </c>
      <c r="L582" s="75">
        <v>-18.928723999999999</v>
      </c>
      <c r="M582" s="75">
        <v>-48.274265999999997</v>
      </c>
      <c r="N582" s="76">
        <v>0</v>
      </c>
      <c r="O582" t="s">
        <v>842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</row>
    <row r="583" spans="1:27" x14ac:dyDescent="0.25">
      <c r="A583" s="74">
        <v>2020</v>
      </c>
      <c r="B583" s="74">
        <v>1</v>
      </c>
      <c r="C583" t="s">
        <v>902</v>
      </c>
      <c r="D583" t="s">
        <v>900</v>
      </c>
      <c r="E583" t="s">
        <v>58</v>
      </c>
      <c r="F583" t="s">
        <v>67</v>
      </c>
      <c r="G583" t="s">
        <v>14</v>
      </c>
      <c r="H583" s="68">
        <v>0</v>
      </c>
      <c r="I583" s="74">
        <v>2020</v>
      </c>
      <c r="J583" s="74">
        <v>2020</v>
      </c>
      <c r="K583">
        <v>0</v>
      </c>
      <c r="L583" s="75">
        <v>-18.928723999999999</v>
      </c>
      <c r="M583" s="75">
        <v>-48.274265999999997</v>
      </c>
      <c r="N583" s="76">
        <v>0</v>
      </c>
      <c r="O583" t="s">
        <v>842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</row>
    <row r="584" spans="1:27" x14ac:dyDescent="0.25">
      <c r="A584" s="74">
        <v>2020</v>
      </c>
      <c r="B584" s="74">
        <v>1</v>
      </c>
      <c r="C584" t="s">
        <v>903</v>
      </c>
      <c r="D584" t="s">
        <v>900</v>
      </c>
      <c r="E584" t="s">
        <v>58</v>
      </c>
      <c r="F584" t="s">
        <v>67</v>
      </c>
      <c r="G584" t="s">
        <v>14</v>
      </c>
      <c r="H584" s="68">
        <v>0</v>
      </c>
      <c r="I584" s="74">
        <v>2020</v>
      </c>
      <c r="J584" s="74">
        <v>2020</v>
      </c>
      <c r="K584">
        <v>0</v>
      </c>
      <c r="L584" s="75">
        <v>-18.928723999999999</v>
      </c>
      <c r="M584" s="75">
        <v>-48.274265999999997</v>
      </c>
      <c r="N584" s="76">
        <v>0</v>
      </c>
      <c r="O584" t="s">
        <v>842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</row>
    <row r="585" spans="1:27" x14ac:dyDescent="0.25">
      <c r="A585" s="74">
        <v>2020</v>
      </c>
      <c r="B585" s="74">
        <v>1</v>
      </c>
      <c r="C585" t="s">
        <v>904</v>
      </c>
      <c r="D585" t="s">
        <v>900</v>
      </c>
      <c r="E585" t="s">
        <v>58</v>
      </c>
      <c r="F585" t="s">
        <v>67</v>
      </c>
      <c r="G585" t="s">
        <v>14</v>
      </c>
      <c r="H585" s="68">
        <v>0</v>
      </c>
      <c r="I585" s="74">
        <v>2020</v>
      </c>
      <c r="J585" s="74">
        <v>2020</v>
      </c>
      <c r="K585">
        <v>0</v>
      </c>
      <c r="L585" s="75">
        <v>-18.928723999999999</v>
      </c>
      <c r="M585" s="75">
        <v>-48.274265999999997</v>
      </c>
      <c r="N585" s="76">
        <v>0</v>
      </c>
      <c r="O585" t="s">
        <v>842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</row>
    <row r="586" spans="1:27" x14ac:dyDescent="0.25">
      <c r="A586" s="74">
        <v>2020</v>
      </c>
      <c r="B586" s="74">
        <v>1</v>
      </c>
      <c r="C586" t="s">
        <v>905</v>
      </c>
      <c r="D586" t="s">
        <v>900</v>
      </c>
      <c r="E586" t="s">
        <v>58</v>
      </c>
      <c r="F586" t="s">
        <v>67</v>
      </c>
      <c r="G586" t="s">
        <v>14</v>
      </c>
      <c r="H586" s="68">
        <v>0</v>
      </c>
      <c r="I586" s="74">
        <v>2020</v>
      </c>
      <c r="J586" s="74">
        <v>2020</v>
      </c>
      <c r="K586">
        <v>0</v>
      </c>
      <c r="L586" s="75">
        <v>-18.928723999999999</v>
      </c>
      <c r="M586" s="75">
        <v>-48.274265999999997</v>
      </c>
      <c r="N586" s="76">
        <v>0</v>
      </c>
      <c r="O586" t="s">
        <v>842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</row>
    <row r="587" spans="1:27" x14ac:dyDescent="0.25">
      <c r="A587" s="74">
        <v>2020</v>
      </c>
      <c r="B587" s="74">
        <v>1</v>
      </c>
      <c r="C587" t="s">
        <v>906</v>
      </c>
      <c r="D587" t="s">
        <v>900</v>
      </c>
      <c r="E587" t="s">
        <v>58</v>
      </c>
      <c r="F587" t="s">
        <v>67</v>
      </c>
      <c r="G587" t="s">
        <v>14</v>
      </c>
      <c r="H587" s="68">
        <v>0</v>
      </c>
      <c r="I587" s="74">
        <v>2020</v>
      </c>
      <c r="J587" s="74">
        <v>2020</v>
      </c>
      <c r="K587">
        <v>0</v>
      </c>
      <c r="L587" s="75">
        <v>-18.928723999999999</v>
      </c>
      <c r="M587" s="75">
        <v>-48.274265999999997</v>
      </c>
      <c r="N587" s="76">
        <v>0</v>
      </c>
      <c r="O587" t="s">
        <v>842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</row>
    <row r="588" spans="1:27" x14ac:dyDescent="0.25">
      <c r="A588" s="74">
        <v>2020</v>
      </c>
      <c r="B588" s="74">
        <v>1</v>
      </c>
      <c r="C588" t="s">
        <v>907</v>
      </c>
      <c r="D588" t="s">
        <v>900</v>
      </c>
      <c r="E588" t="s">
        <v>58</v>
      </c>
      <c r="F588" t="s">
        <v>67</v>
      </c>
      <c r="G588" t="s">
        <v>14</v>
      </c>
      <c r="H588" s="68">
        <v>0</v>
      </c>
      <c r="I588" s="74">
        <v>2020</v>
      </c>
      <c r="J588" s="74">
        <v>2020</v>
      </c>
      <c r="K588">
        <v>0</v>
      </c>
      <c r="L588" s="75">
        <v>-18.928723999999999</v>
      </c>
      <c r="M588" s="75">
        <v>-48.274265999999997</v>
      </c>
      <c r="N588" s="76">
        <v>0</v>
      </c>
      <c r="O588" t="s">
        <v>842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</row>
    <row r="589" spans="1:27" x14ac:dyDescent="0.25">
      <c r="A589" s="74">
        <v>2020</v>
      </c>
      <c r="B589" s="74">
        <v>1</v>
      </c>
      <c r="C589" t="s">
        <v>886</v>
      </c>
      <c r="D589" t="s">
        <v>900</v>
      </c>
      <c r="E589" t="s">
        <v>58</v>
      </c>
      <c r="F589" t="s">
        <v>67</v>
      </c>
      <c r="G589" t="s">
        <v>14</v>
      </c>
      <c r="H589" s="68">
        <v>0</v>
      </c>
      <c r="I589" s="74">
        <v>2020</v>
      </c>
      <c r="J589" s="74">
        <v>2020</v>
      </c>
      <c r="K589">
        <v>0</v>
      </c>
      <c r="L589" s="75">
        <v>-18.928723999999999</v>
      </c>
      <c r="M589" s="75">
        <v>-48.274265999999997</v>
      </c>
      <c r="N589" s="76">
        <v>0</v>
      </c>
      <c r="O589" t="s">
        <v>842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</row>
    <row r="590" spans="1:27" x14ac:dyDescent="0.25">
      <c r="A590" s="74">
        <v>2020</v>
      </c>
      <c r="B590" s="74">
        <v>1</v>
      </c>
      <c r="C590" t="s">
        <v>908</v>
      </c>
      <c r="D590" t="s">
        <v>900</v>
      </c>
      <c r="E590" t="s">
        <v>58</v>
      </c>
      <c r="F590" t="s">
        <v>67</v>
      </c>
      <c r="G590" t="s">
        <v>14</v>
      </c>
      <c r="H590" s="68">
        <v>0</v>
      </c>
      <c r="I590" s="74">
        <v>2020</v>
      </c>
      <c r="J590" s="74">
        <v>2020</v>
      </c>
      <c r="K590">
        <v>0</v>
      </c>
      <c r="L590" s="75">
        <v>-18.928723999999999</v>
      </c>
      <c r="M590" s="75">
        <v>-48.274265999999997</v>
      </c>
      <c r="N590" s="76">
        <v>0</v>
      </c>
      <c r="O590" t="s">
        <v>842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</row>
    <row r="591" spans="1:27" x14ac:dyDescent="0.25">
      <c r="A591" s="74">
        <v>2020</v>
      </c>
      <c r="B591" s="74">
        <v>1</v>
      </c>
      <c r="C591" t="s">
        <v>909</v>
      </c>
      <c r="D591" t="s">
        <v>900</v>
      </c>
      <c r="E591" t="s">
        <v>58</v>
      </c>
      <c r="F591" t="s">
        <v>73</v>
      </c>
      <c r="G591" t="s">
        <v>14</v>
      </c>
      <c r="H591" s="68">
        <v>0</v>
      </c>
      <c r="I591" s="74">
        <v>2020</v>
      </c>
      <c r="J591" s="74">
        <v>2020</v>
      </c>
      <c r="K591">
        <v>0</v>
      </c>
      <c r="L591" s="74">
        <v>-18.977387</v>
      </c>
      <c r="M591" s="74">
        <v>-49.467793999999998</v>
      </c>
      <c r="N591" s="76">
        <v>0</v>
      </c>
      <c r="O591" t="s">
        <v>842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</row>
    <row r="592" spans="1:27" x14ac:dyDescent="0.25">
      <c r="A592" s="74">
        <v>2020</v>
      </c>
      <c r="B592" s="74">
        <v>1</v>
      </c>
      <c r="C592" t="s">
        <v>910</v>
      </c>
      <c r="D592" t="s">
        <v>900</v>
      </c>
      <c r="E592" t="s">
        <v>58</v>
      </c>
      <c r="F592" t="s">
        <v>63</v>
      </c>
      <c r="G592" t="s">
        <v>14</v>
      </c>
      <c r="H592" s="68">
        <v>0</v>
      </c>
      <c r="I592" s="74">
        <v>2020</v>
      </c>
      <c r="J592" s="74">
        <v>2020</v>
      </c>
      <c r="K592">
        <v>0</v>
      </c>
      <c r="L592" s="74">
        <v>-18.729498</v>
      </c>
      <c r="M592" s="74">
        <v>-47.49577</v>
      </c>
      <c r="N592" s="76">
        <v>0</v>
      </c>
      <c r="O592" t="s">
        <v>842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</row>
    <row r="593" spans="1:27" x14ac:dyDescent="0.25">
      <c r="A593" s="74">
        <v>2020</v>
      </c>
      <c r="B593" s="74">
        <v>1</v>
      </c>
      <c r="C593" t="s">
        <v>911</v>
      </c>
      <c r="D593" t="s">
        <v>900</v>
      </c>
      <c r="E593" t="s">
        <v>58</v>
      </c>
      <c r="F593" t="s">
        <v>63</v>
      </c>
      <c r="G593" t="s">
        <v>14</v>
      </c>
      <c r="H593" s="68">
        <v>0</v>
      </c>
      <c r="I593" s="74">
        <v>2020</v>
      </c>
      <c r="J593" s="74">
        <v>2020</v>
      </c>
      <c r="K593">
        <v>0</v>
      </c>
      <c r="L593" s="74">
        <v>-18.729498</v>
      </c>
      <c r="M593" s="74">
        <v>-47.49577</v>
      </c>
      <c r="N593" s="76">
        <v>0</v>
      </c>
      <c r="O593" t="s">
        <v>842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</row>
    <row r="594" spans="1:27" x14ac:dyDescent="0.25">
      <c r="A594" s="74">
        <v>2020</v>
      </c>
      <c r="B594" s="74">
        <v>1</v>
      </c>
      <c r="C594" t="s">
        <v>912</v>
      </c>
      <c r="D594" t="s">
        <v>900</v>
      </c>
      <c r="E594" t="s">
        <v>58</v>
      </c>
      <c r="F594" t="s">
        <v>73</v>
      </c>
      <c r="G594" t="s">
        <v>14</v>
      </c>
      <c r="H594" s="68">
        <v>0</v>
      </c>
      <c r="I594" s="74">
        <v>2020</v>
      </c>
      <c r="J594" s="74">
        <v>2020</v>
      </c>
      <c r="K594">
        <v>0</v>
      </c>
      <c r="L594" s="74">
        <v>-18.977387</v>
      </c>
      <c r="M594" s="74">
        <v>-49.467793999999998</v>
      </c>
      <c r="N594" s="76">
        <v>0</v>
      </c>
      <c r="O594" t="s">
        <v>842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</row>
    <row r="595" spans="1:27" x14ac:dyDescent="0.25">
      <c r="A595" s="74">
        <v>2020</v>
      </c>
      <c r="B595" s="74">
        <v>1</v>
      </c>
      <c r="C595" t="s">
        <v>913</v>
      </c>
      <c r="D595" t="s">
        <v>900</v>
      </c>
      <c r="E595" t="s">
        <v>58</v>
      </c>
      <c r="F595" t="s">
        <v>73</v>
      </c>
      <c r="G595" t="s">
        <v>14</v>
      </c>
      <c r="H595" s="68">
        <v>0</v>
      </c>
      <c r="I595" s="74">
        <v>2020</v>
      </c>
      <c r="J595" s="74">
        <v>2020</v>
      </c>
      <c r="K595">
        <v>0</v>
      </c>
      <c r="L595" s="74">
        <v>-18.977387</v>
      </c>
      <c r="M595" s="74">
        <v>-49.467793999999998</v>
      </c>
      <c r="N595" s="76">
        <v>0</v>
      </c>
      <c r="O595" t="s">
        <v>842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</row>
    <row r="596" spans="1:27" x14ac:dyDescent="0.25">
      <c r="A596" s="74">
        <v>2020</v>
      </c>
      <c r="B596" s="74">
        <v>1</v>
      </c>
      <c r="C596" t="s">
        <v>914</v>
      </c>
      <c r="D596" t="s">
        <v>900</v>
      </c>
      <c r="E596" t="s">
        <v>58</v>
      </c>
      <c r="F596" t="s">
        <v>73</v>
      </c>
      <c r="G596" t="s">
        <v>14</v>
      </c>
      <c r="H596" s="68">
        <v>0</v>
      </c>
      <c r="I596" s="74">
        <v>2020</v>
      </c>
      <c r="J596" s="74">
        <v>2020</v>
      </c>
      <c r="K596">
        <v>0</v>
      </c>
      <c r="L596" s="74">
        <v>-18.977387</v>
      </c>
      <c r="M596" s="74">
        <v>-49.467793999999998</v>
      </c>
      <c r="N596" s="76">
        <v>0</v>
      </c>
      <c r="O596" t="s">
        <v>842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</row>
    <row r="597" spans="1:27" x14ac:dyDescent="0.25">
      <c r="A597" s="74">
        <v>2020</v>
      </c>
      <c r="B597" s="74">
        <v>1</v>
      </c>
      <c r="C597" t="s">
        <v>915</v>
      </c>
      <c r="D597" t="s">
        <v>900</v>
      </c>
      <c r="E597" t="s">
        <v>58</v>
      </c>
      <c r="F597" t="s">
        <v>73</v>
      </c>
      <c r="G597" t="s">
        <v>14</v>
      </c>
      <c r="H597" s="68">
        <v>0</v>
      </c>
      <c r="I597" s="74">
        <v>2020</v>
      </c>
      <c r="J597" s="74">
        <v>2020</v>
      </c>
      <c r="K597">
        <v>0</v>
      </c>
      <c r="L597" s="74">
        <v>-18.977387</v>
      </c>
      <c r="M597" s="74">
        <v>-49.467793999999998</v>
      </c>
      <c r="N597" s="76">
        <v>0</v>
      </c>
      <c r="O597" t="s">
        <v>842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</row>
    <row r="598" spans="1:27" x14ac:dyDescent="0.25">
      <c r="A598" s="74">
        <v>2020</v>
      </c>
      <c r="B598" s="74">
        <v>1</v>
      </c>
      <c r="C598" t="s">
        <v>916</v>
      </c>
      <c r="D598" t="s">
        <v>900</v>
      </c>
      <c r="E598" t="s">
        <v>58</v>
      </c>
      <c r="F598" t="s">
        <v>73</v>
      </c>
      <c r="G598" t="s">
        <v>14</v>
      </c>
      <c r="H598" s="68">
        <v>0</v>
      </c>
      <c r="I598" s="74">
        <v>2020</v>
      </c>
      <c r="J598" s="74">
        <v>2020</v>
      </c>
      <c r="K598">
        <v>0</v>
      </c>
      <c r="L598" s="74">
        <v>-18.977387</v>
      </c>
      <c r="M598" s="74">
        <v>-49.467793999999998</v>
      </c>
      <c r="N598" s="76">
        <v>0</v>
      </c>
      <c r="O598" t="s">
        <v>842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</row>
    <row r="599" spans="1:27" x14ac:dyDescent="0.25">
      <c r="A599" s="74">
        <v>2020</v>
      </c>
      <c r="B599" s="74">
        <v>1</v>
      </c>
      <c r="C599" t="s">
        <v>917</v>
      </c>
      <c r="D599" t="s">
        <v>900</v>
      </c>
      <c r="E599" t="s">
        <v>58</v>
      </c>
      <c r="F599" t="s">
        <v>73</v>
      </c>
      <c r="G599" t="s">
        <v>14</v>
      </c>
      <c r="H599" s="68">
        <v>0</v>
      </c>
      <c r="I599" s="74">
        <v>2020</v>
      </c>
      <c r="J599" s="74">
        <v>2020</v>
      </c>
      <c r="K599">
        <v>0</v>
      </c>
      <c r="L599" s="74">
        <v>-18.977387</v>
      </c>
      <c r="M599" s="74">
        <v>-49.467793999999998</v>
      </c>
      <c r="N599" s="76">
        <v>0</v>
      </c>
      <c r="O599" t="s">
        <v>842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</row>
    <row r="600" spans="1:27" x14ac:dyDescent="0.25">
      <c r="A600" s="74">
        <v>2020</v>
      </c>
      <c r="B600" s="74">
        <v>1</v>
      </c>
      <c r="C600" t="s">
        <v>918</v>
      </c>
      <c r="D600" t="s">
        <v>900</v>
      </c>
      <c r="E600" t="s">
        <v>58</v>
      </c>
      <c r="F600" t="s">
        <v>73</v>
      </c>
      <c r="G600" t="s">
        <v>14</v>
      </c>
      <c r="H600" s="68">
        <v>0</v>
      </c>
      <c r="I600" s="74">
        <v>2020</v>
      </c>
      <c r="J600" s="74">
        <v>2020</v>
      </c>
      <c r="K600">
        <v>0</v>
      </c>
      <c r="L600" s="74">
        <v>-18.977387</v>
      </c>
      <c r="M600" s="74">
        <v>-49.467793999999998</v>
      </c>
      <c r="N600" s="76">
        <v>0</v>
      </c>
      <c r="O600" t="s">
        <v>842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</row>
    <row r="601" spans="1:27" x14ac:dyDescent="0.25">
      <c r="A601" s="74">
        <v>2020</v>
      </c>
      <c r="B601" s="74">
        <v>1</v>
      </c>
      <c r="C601" t="s">
        <v>919</v>
      </c>
      <c r="D601" t="s">
        <v>900</v>
      </c>
      <c r="E601" t="s">
        <v>58</v>
      </c>
      <c r="F601" t="s">
        <v>73</v>
      </c>
      <c r="G601" t="s">
        <v>14</v>
      </c>
      <c r="H601" s="68">
        <v>0</v>
      </c>
      <c r="I601" s="74">
        <v>2020</v>
      </c>
      <c r="J601" s="74">
        <v>2020</v>
      </c>
      <c r="K601">
        <v>0</v>
      </c>
      <c r="L601" s="74">
        <v>-18.977387</v>
      </c>
      <c r="M601" s="74">
        <v>-49.467793999999998</v>
      </c>
      <c r="N601" s="76">
        <v>0</v>
      </c>
      <c r="O601" t="s">
        <v>842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</row>
    <row r="602" spans="1:27" x14ac:dyDescent="0.25">
      <c r="A602" s="74">
        <v>2020</v>
      </c>
      <c r="B602" s="74">
        <v>1</v>
      </c>
      <c r="C602" t="s">
        <v>920</v>
      </c>
      <c r="D602" t="s">
        <v>900</v>
      </c>
      <c r="E602" t="s">
        <v>58</v>
      </c>
      <c r="F602" t="s">
        <v>73</v>
      </c>
      <c r="G602" t="s">
        <v>14</v>
      </c>
      <c r="H602" s="68">
        <v>0</v>
      </c>
      <c r="I602" s="74">
        <v>2020</v>
      </c>
      <c r="J602" s="74">
        <v>2020</v>
      </c>
      <c r="K602">
        <v>0</v>
      </c>
      <c r="L602" s="74">
        <v>-18.977387</v>
      </c>
      <c r="M602" s="74">
        <v>-49.467793999999998</v>
      </c>
      <c r="N602" s="76">
        <v>0</v>
      </c>
      <c r="O602" t="s">
        <v>842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</row>
    <row r="603" spans="1:27" x14ac:dyDescent="0.25">
      <c r="A603" s="74">
        <v>2020</v>
      </c>
      <c r="B603" s="74">
        <v>1</v>
      </c>
      <c r="C603" t="s">
        <v>921</v>
      </c>
      <c r="D603" t="s">
        <v>900</v>
      </c>
      <c r="E603" t="s">
        <v>58</v>
      </c>
      <c r="F603" t="s">
        <v>73</v>
      </c>
      <c r="G603" t="s">
        <v>14</v>
      </c>
      <c r="H603" s="68">
        <v>0</v>
      </c>
      <c r="I603" s="74">
        <v>2020</v>
      </c>
      <c r="J603" s="74">
        <v>2020</v>
      </c>
      <c r="K603">
        <v>0</v>
      </c>
      <c r="L603" s="74">
        <v>-18.977387</v>
      </c>
      <c r="M603" s="74">
        <v>-49.467793999999998</v>
      </c>
      <c r="N603" s="76">
        <v>0</v>
      </c>
      <c r="O603" t="s">
        <v>842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</row>
    <row r="604" spans="1:27" x14ac:dyDescent="0.25">
      <c r="A604" s="74">
        <v>2020</v>
      </c>
      <c r="B604" s="74">
        <v>1</v>
      </c>
      <c r="C604" t="s">
        <v>863</v>
      </c>
      <c r="D604" t="s">
        <v>900</v>
      </c>
      <c r="E604" t="s">
        <v>58</v>
      </c>
      <c r="F604" t="s">
        <v>67</v>
      </c>
      <c r="G604" t="s">
        <v>14</v>
      </c>
      <c r="H604" s="68">
        <v>0</v>
      </c>
      <c r="I604" s="74">
        <v>2020</v>
      </c>
      <c r="J604" s="74">
        <v>2020</v>
      </c>
      <c r="K604">
        <v>0</v>
      </c>
      <c r="L604" s="75">
        <v>-18.928723999999999</v>
      </c>
      <c r="M604" s="75">
        <v>-48.274265999999997</v>
      </c>
      <c r="N604" s="76">
        <v>0</v>
      </c>
      <c r="O604" t="s">
        <v>842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</row>
    <row r="605" spans="1:27" x14ac:dyDescent="0.25">
      <c r="A605" s="74">
        <v>2020</v>
      </c>
      <c r="B605" s="74">
        <v>1</v>
      </c>
      <c r="C605" t="s">
        <v>922</v>
      </c>
      <c r="D605" t="s">
        <v>900</v>
      </c>
      <c r="E605" t="s">
        <v>58</v>
      </c>
      <c r="F605" t="s">
        <v>67</v>
      </c>
      <c r="G605" t="s">
        <v>14</v>
      </c>
      <c r="H605" s="68">
        <v>0</v>
      </c>
      <c r="I605" s="74">
        <v>2020</v>
      </c>
      <c r="J605" s="74">
        <v>2020</v>
      </c>
      <c r="K605">
        <v>0</v>
      </c>
      <c r="L605" s="75">
        <v>-18.928723999999999</v>
      </c>
      <c r="M605" s="75">
        <v>-48.274265999999997</v>
      </c>
      <c r="N605" s="76">
        <v>0</v>
      </c>
      <c r="O605" t="s">
        <v>842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</row>
    <row r="606" spans="1:27" x14ac:dyDescent="0.25">
      <c r="A606" s="74">
        <v>2020</v>
      </c>
      <c r="B606" s="74">
        <v>1</v>
      </c>
      <c r="C606" t="s">
        <v>923</v>
      </c>
      <c r="D606" t="s">
        <v>900</v>
      </c>
      <c r="E606" t="s">
        <v>58</v>
      </c>
      <c r="F606" t="s">
        <v>67</v>
      </c>
      <c r="G606" t="s">
        <v>14</v>
      </c>
      <c r="H606" s="68">
        <v>0</v>
      </c>
      <c r="I606" s="74">
        <v>2020</v>
      </c>
      <c r="J606" s="74">
        <v>2020</v>
      </c>
      <c r="K606">
        <v>0</v>
      </c>
      <c r="L606" s="75">
        <v>-18.928723999999999</v>
      </c>
      <c r="M606" s="75">
        <v>-48.274265999999997</v>
      </c>
      <c r="N606" s="76">
        <v>0</v>
      </c>
      <c r="O606" t="s">
        <v>842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</row>
    <row r="607" spans="1:27" x14ac:dyDescent="0.25">
      <c r="A607" s="74">
        <v>2020</v>
      </c>
      <c r="B607" s="74">
        <v>1</v>
      </c>
      <c r="C607" t="s">
        <v>924</v>
      </c>
      <c r="D607" t="s">
        <v>900</v>
      </c>
      <c r="E607" t="s">
        <v>58</v>
      </c>
      <c r="F607" t="s">
        <v>67</v>
      </c>
      <c r="G607" t="s">
        <v>14</v>
      </c>
      <c r="H607" s="68">
        <v>0</v>
      </c>
      <c r="I607" s="74">
        <v>2020</v>
      </c>
      <c r="J607" s="74">
        <v>2020</v>
      </c>
      <c r="K607">
        <v>0</v>
      </c>
      <c r="L607" s="75">
        <v>-18.928723999999999</v>
      </c>
      <c r="M607" s="75">
        <v>-48.274265999999997</v>
      </c>
      <c r="N607" s="76">
        <v>0</v>
      </c>
      <c r="O607" t="s">
        <v>842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</row>
    <row r="608" spans="1:27" x14ac:dyDescent="0.25">
      <c r="A608" s="74">
        <v>2020</v>
      </c>
      <c r="B608" s="74">
        <v>1</v>
      </c>
      <c r="C608" t="s">
        <v>925</v>
      </c>
      <c r="D608" t="s">
        <v>900</v>
      </c>
      <c r="E608" t="s">
        <v>58</v>
      </c>
      <c r="F608" t="s">
        <v>67</v>
      </c>
      <c r="G608" t="s">
        <v>14</v>
      </c>
      <c r="H608" s="68">
        <v>0</v>
      </c>
      <c r="I608" s="74">
        <v>2020</v>
      </c>
      <c r="J608" s="74">
        <v>2020</v>
      </c>
      <c r="K608">
        <v>0</v>
      </c>
      <c r="L608" s="75">
        <v>-18.928723999999999</v>
      </c>
      <c r="M608" s="75">
        <v>-48.274265999999997</v>
      </c>
      <c r="N608" s="76">
        <v>0</v>
      </c>
      <c r="O608" t="s">
        <v>842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</row>
    <row r="609" spans="1:27" x14ac:dyDescent="0.25">
      <c r="A609" s="74">
        <v>2020</v>
      </c>
      <c r="B609" s="74">
        <v>1</v>
      </c>
      <c r="C609" t="s">
        <v>926</v>
      </c>
      <c r="D609" t="s">
        <v>900</v>
      </c>
      <c r="E609" t="s">
        <v>58</v>
      </c>
      <c r="F609" t="s">
        <v>67</v>
      </c>
      <c r="G609" t="s">
        <v>14</v>
      </c>
      <c r="H609" s="68">
        <v>0</v>
      </c>
      <c r="I609" s="74">
        <v>2020</v>
      </c>
      <c r="J609" s="74">
        <v>2020</v>
      </c>
      <c r="K609">
        <v>0</v>
      </c>
      <c r="L609" s="75">
        <v>-18.928723999999999</v>
      </c>
      <c r="M609" s="75">
        <v>-48.274265999999997</v>
      </c>
      <c r="N609" s="76">
        <v>0</v>
      </c>
      <c r="O609" t="s">
        <v>842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</row>
    <row r="610" spans="1:27" x14ac:dyDescent="0.25">
      <c r="A610" s="74">
        <v>2020</v>
      </c>
      <c r="B610" s="74">
        <v>1</v>
      </c>
      <c r="C610" t="s">
        <v>927</v>
      </c>
      <c r="D610" t="s">
        <v>900</v>
      </c>
      <c r="E610" t="s">
        <v>58</v>
      </c>
      <c r="F610" t="s">
        <v>67</v>
      </c>
      <c r="G610" t="s">
        <v>14</v>
      </c>
      <c r="H610" s="68">
        <v>0</v>
      </c>
      <c r="I610" s="74">
        <v>2020</v>
      </c>
      <c r="J610" s="74">
        <v>2020</v>
      </c>
      <c r="K610">
        <v>0</v>
      </c>
      <c r="L610" s="75">
        <v>-18.928723999999999</v>
      </c>
      <c r="M610" s="75">
        <v>-48.274265999999997</v>
      </c>
      <c r="N610" s="76">
        <v>0</v>
      </c>
      <c r="O610" t="s">
        <v>842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</row>
    <row r="611" spans="1:27" x14ac:dyDescent="0.25">
      <c r="A611" s="74">
        <v>2020</v>
      </c>
      <c r="B611" s="74">
        <v>1</v>
      </c>
      <c r="C611" t="s">
        <v>928</v>
      </c>
      <c r="D611" t="s">
        <v>900</v>
      </c>
      <c r="E611" t="s">
        <v>58</v>
      </c>
      <c r="F611" t="s">
        <v>67</v>
      </c>
      <c r="G611" t="s">
        <v>14</v>
      </c>
      <c r="H611" s="68">
        <v>0</v>
      </c>
      <c r="I611" s="74">
        <v>2020</v>
      </c>
      <c r="J611" s="74">
        <v>2020</v>
      </c>
      <c r="K611">
        <v>0</v>
      </c>
      <c r="L611" s="75">
        <v>-18.928723999999999</v>
      </c>
      <c r="M611" s="75">
        <v>-48.274265999999997</v>
      </c>
      <c r="N611" s="76">
        <v>0</v>
      </c>
      <c r="O611" t="s">
        <v>842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</row>
    <row r="612" spans="1:27" x14ac:dyDescent="0.25">
      <c r="A612" s="74">
        <v>2020</v>
      </c>
      <c r="B612" s="74">
        <v>1</v>
      </c>
      <c r="C612" t="s">
        <v>929</v>
      </c>
      <c r="D612" t="s">
        <v>900</v>
      </c>
      <c r="E612" t="s">
        <v>58</v>
      </c>
      <c r="F612" t="s">
        <v>67</v>
      </c>
      <c r="G612" t="s">
        <v>14</v>
      </c>
      <c r="H612" s="68">
        <v>0</v>
      </c>
      <c r="I612" s="74">
        <v>2020</v>
      </c>
      <c r="J612" s="74">
        <v>2020</v>
      </c>
      <c r="K612">
        <v>0</v>
      </c>
      <c r="L612" s="75">
        <v>-18.928723999999999</v>
      </c>
      <c r="M612" s="75">
        <v>-48.274265999999997</v>
      </c>
      <c r="N612" s="76">
        <v>0</v>
      </c>
      <c r="O612" t="s">
        <v>842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</row>
    <row r="613" spans="1:27" x14ac:dyDescent="0.25">
      <c r="A613" s="74">
        <v>2020</v>
      </c>
      <c r="B613" s="74">
        <v>1</v>
      </c>
      <c r="C613" t="s">
        <v>930</v>
      </c>
      <c r="D613" t="s">
        <v>900</v>
      </c>
      <c r="E613" t="s">
        <v>58</v>
      </c>
      <c r="F613" t="s">
        <v>67</v>
      </c>
      <c r="G613" t="s">
        <v>14</v>
      </c>
      <c r="H613" s="68">
        <v>0</v>
      </c>
      <c r="I613" s="74">
        <v>2020</v>
      </c>
      <c r="J613" s="74">
        <v>2020</v>
      </c>
      <c r="K613">
        <v>0</v>
      </c>
      <c r="L613" s="75">
        <v>-18.928723999999999</v>
      </c>
      <c r="M613" s="75">
        <v>-48.274265999999997</v>
      </c>
      <c r="N613" s="76">
        <v>0</v>
      </c>
      <c r="O613" t="s">
        <v>842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</row>
    <row r="614" spans="1:27" x14ac:dyDescent="0.25">
      <c r="A614" s="74">
        <v>2020</v>
      </c>
      <c r="B614" s="74">
        <v>1</v>
      </c>
      <c r="C614" t="s">
        <v>931</v>
      </c>
      <c r="D614" t="s">
        <v>900</v>
      </c>
      <c r="E614" t="s">
        <v>58</v>
      </c>
      <c r="F614" t="s">
        <v>67</v>
      </c>
      <c r="G614" t="s">
        <v>14</v>
      </c>
      <c r="H614" s="68">
        <v>0</v>
      </c>
      <c r="I614" s="74">
        <v>2020</v>
      </c>
      <c r="J614" s="74">
        <v>2020</v>
      </c>
      <c r="K614">
        <v>0</v>
      </c>
      <c r="L614" s="75">
        <v>-18.928723999999999</v>
      </c>
      <c r="M614" s="75">
        <v>-48.274265999999997</v>
      </c>
      <c r="N614" s="76">
        <v>0</v>
      </c>
      <c r="O614" t="s">
        <v>842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</row>
    <row r="615" spans="1:27" x14ac:dyDescent="0.25">
      <c r="A615" s="74">
        <v>2020</v>
      </c>
      <c r="B615" s="74">
        <v>1</v>
      </c>
      <c r="C615" t="s">
        <v>932</v>
      </c>
      <c r="D615" t="s">
        <v>900</v>
      </c>
      <c r="E615" t="s">
        <v>58</v>
      </c>
      <c r="F615" t="s">
        <v>67</v>
      </c>
      <c r="G615" t="s">
        <v>14</v>
      </c>
      <c r="H615" s="68">
        <v>0</v>
      </c>
      <c r="I615" s="74">
        <v>2020</v>
      </c>
      <c r="J615" s="74">
        <v>2020</v>
      </c>
      <c r="K615">
        <v>0</v>
      </c>
      <c r="L615" s="75">
        <v>-18.928723999999999</v>
      </c>
      <c r="M615" s="75">
        <v>-48.274265999999997</v>
      </c>
      <c r="N615" s="76">
        <v>0</v>
      </c>
      <c r="O615" t="s">
        <v>842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</row>
    <row r="616" spans="1:27" x14ac:dyDescent="0.25">
      <c r="A616" s="74">
        <v>2020</v>
      </c>
      <c r="B616" s="74">
        <v>1</v>
      </c>
      <c r="C616" t="s">
        <v>933</v>
      </c>
      <c r="D616" t="s">
        <v>900</v>
      </c>
      <c r="E616" t="s">
        <v>58</v>
      </c>
      <c r="F616" t="s">
        <v>67</v>
      </c>
      <c r="G616" t="s">
        <v>14</v>
      </c>
      <c r="H616" s="68">
        <v>0</v>
      </c>
      <c r="I616" s="74">
        <v>2020</v>
      </c>
      <c r="J616" s="74">
        <v>2020</v>
      </c>
      <c r="K616">
        <v>0</v>
      </c>
      <c r="L616" s="75">
        <v>-18.928723999999999</v>
      </c>
      <c r="M616" s="75">
        <v>-48.274265999999997</v>
      </c>
      <c r="N616" s="76">
        <v>0</v>
      </c>
      <c r="O616" t="s">
        <v>842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</row>
    <row r="617" spans="1:27" x14ac:dyDescent="0.25">
      <c r="A617" s="74">
        <v>2020</v>
      </c>
      <c r="B617" s="74">
        <v>1</v>
      </c>
      <c r="C617" t="s">
        <v>934</v>
      </c>
      <c r="D617" t="s">
        <v>900</v>
      </c>
      <c r="E617" t="s">
        <v>58</v>
      </c>
      <c r="F617" t="s">
        <v>67</v>
      </c>
      <c r="G617" t="s">
        <v>14</v>
      </c>
      <c r="H617" s="68">
        <v>0</v>
      </c>
      <c r="I617" s="74">
        <v>2020</v>
      </c>
      <c r="J617" s="74">
        <v>2020</v>
      </c>
      <c r="K617">
        <v>0</v>
      </c>
      <c r="L617" s="75">
        <v>-18.928723999999999</v>
      </c>
      <c r="M617" s="75">
        <v>-48.274265999999997</v>
      </c>
      <c r="N617" s="76">
        <v>0</v>
      </c>
      <c r="O617" t="s">
        <v>842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</row>
    <row r="618" spans="1:27" x14ac:dyDescent="0.25">
      <c r="A618" s="74">
        <v>2020</v>
      </c>
      <c r="B618" s="74">
        <v>1</v>
      </c>
      <c r="C618" t="s">
        <v>935</v>
      </c>
      <c r="D618" t="s">
        <v>900</v>
      </c>
      <c r="E618" t="s">
        <v>58</v>
      </c>
      <c r="F618" t="s">
        <v>67</v>
      </c>
      <c r="G618" t="s">
        <v>14</v>
      </c>
      <c r="H618" s="68">
        <v>0</v>
      </c>
      <c r="I618" s="74">
        <v>2020</v>
      </c>
      <c r="J618" s="74">
        <v>2020</v>
      </c>
      <c r="K618">
        <v>0</v>
      </c>
      <c r="L618" s="75">
        <v>-18.928723999999999</v>
      </c>
      <c r="M618" s="75">
        <v>-48.274265999999997</v>
      </c>
      <c r="N618" s="76">
        <v>0</v>
      </c>
      <c r="O618" t="s">
        <v>842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</row>
    <row r="619" spans="1:27" x14ac:dyDescent="0.25">
      <c r="A619" s="74">
        <v>2020</v>
      </c>
      <c r="B619" s="74">
        <v>1</v>
      </c>
      <c r="C619" t="s">
        <v>936</v>
      </c>
      <c r="D619" t="s">
        <v>900</v>
      </c>
      <c r="E619" t="s">
        <v>58</v>
      </c>
      <c r="F619" t="s">
        <v>73</v>
      </c>
      <c r="G619" t="s">
        <v>14</v>
      </c>
      <c r="H619" s="68">
        <v>0</v>
      </c>
      <c r="I619" s="74">
        <v>2020</v>
      </c>
      <c r="J619" s="74">
        <v>2020</v>
      </c>
      <c r="K619">
        <v>0</v>
      </c>
      <c r="L619" s="74">
        <v>-18.977387</v>
      </c>
      <c r="M619" s="74">
        <v>-49.467793999999998</v>
      </c>
      <c r="N619" s="76">
        <v>0</v>
      </c>
      <c r="O619" t="s">
        <v>842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</row>
    <row r="620" spans="1:27" x14ac:dyDescent="0.25">
      <c r="A620" s="74">
        <v>2020</v>
      </c>
      <c r="B620" s="74">
        <v>1</v>
      </c>
      <c r="C620" t="s">
        <v>887</v>
      </c>
      <c r="D620" t="s">
        <v>900</v>
      </c>
      <c r="E620" t="s">
        <v>58</v>
      </c>
      <c r="F620" t="s">
        <v>73</v>
      </c>
      <c r="G620" t="s">
        <v>14</v>
      </c>
      <c r="H620" s="68">
        <v>0</v>
      </c>
      <c r="I620" s="74">
        <v>2020</v>
      </c>
      <c r="J620" s="74">
        <v>2020</v>
      </c>
      <c r="K620">
        <v>0</v>
      </c>
      <c r="L620" s="74">
        <v>-18.977387</v>
      </c>
      <c r="M620" s="74">
        <v>-49.467793999999998</v>
      </c>
      <c r="N620" s="76">
        <v>0</v>
      </c>
      <c r="O620" t="s">
        <v>842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</row>
    <row r="621" spans="1:27" x14ac:dyDescent="0.25">
      <c r="A621" s="74">
        <v>2020</v>
      </c>
      <c r="B621" s="74">
        <v>1</v>
      </c>
      <c r="C621" t="s">
        <v>937</v>
      </c>
      <c r="D621" t="s">
        <v>900</v>
      </c>
      <c r="E621" t="s">
        <v>58</v>
      </c>
      <c r="F621" t="s">
        <v>73</v>
      </c>
      <c r="G621" t="s">
        <v>14</v>
      </c>
      <c r="H621" s="68">
        <v>0</v>
      </c>
      <c r="I621" s="74">
        <v>2020</v>
      </c>
      <c r="J621" s="74">
        <v>2020</v>
      </c>
      <c r="K621">
        <v>0</v>
      </c>
      <c r="L621" s="74">
        <v>-18.977387</v>
      </c>
      <c r="M621" s="74">
        <v>-49.467793999999998</v>
      </c>
      <c r="N621" s="76">
        <v>0</v>
      </c>
      <c r="O621" t="s">
        <v>842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</row>
    <row r="622" spans="1:27" x14ac:dyDescent="0.25">
      <c r="A622" s="74">
        <v>2020</v>
      </c>
      <c r="B622" s="74">
        <v>1</v>
      </c>
      <c r="C622" t="s">
        <v>938</v>
      </c>
      <c r="D622" t="s">
        <v>900</v>
      </c>
      <c r="E622" t="s">
        <v>58</v>
      </c>
      <c r="F622" t="s">
        <v>73</v>
      </c>
      <c r="G622" t="s">
        <v>14</v>
      </c>
      <c r="H622" s="68">
        <v>0</v>
      </c>
      <c r="I622" s="74">
        <v>2020</v>
      </c>
      <c r="J622" s="74">
        <v>2020</v>
      </c>
      <c r="K622">
        <v>0</v>
      </c>
      <c r="L622" s="74">
        <v>-18.977387</v>
      </c>
      <c r="M622" s="74">
        <v>-49.467793999999998</v>
      </c>
      <c r="N622" s="76">
        <v>0</v>
      </c>
      <c r="O622" t="s">
        <v>842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</row>
    <row r="623" spans="1:27" x14ac:dyDescent="0.25">
      <c r="A623" s="74">
        <v>2020</v>
      </c>
      <c r="B623" s="74">
        <v>1</v>
      </c>
      <c r="C623" t="s">
        <v>939</v>
      </c>
      <c r="D623" t="s">
        <v>900</v>
      </c>
      <c r="E623" t="s">
        <v>58</v>
      </c>
      <c r="F623" t="s">
        <v>73</v>
      </c>
      <c r="G623" t="s">
        <v>14</v>
      </c>
      <c r="H623" s="68">
        <v>0</v>
      </c>
      <c r="I623" s="74">
        <v>2020</v>
      </c>
      <c r="J623" s="74">
        <v>2020</v>
      </c>
      <c r="K623">
        <v>0</v>
      </c>
      <c r="L623" s="74">
        <v>-18.977387</v>
      </c>
      <c r="M623" s="74">
        <v>-49.467793999999998</v>
      </c>
      <c r="N623" s="76">
        <v>0</v>
      </c>
      <c r="O623" t="s">
        <v>842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</row>
    <row r="624" spans="1:27" x14ac:dyDescent="0.25">
      <c r="A624" s="74">
        <v>2020</v>
      </c>
      <c r="B624" s="74">
        <v>1</v>
      </c>
      <c r="C624" t="s">
        <v>940</v>
      </c>
      <c r="D624" t="s">
        <v>900</v>
      </c>
      <c r="E624" t="s">
        <v>58</v>
      </c>
      <c r="F624" t="s">
        <v>73</v>
      </c>
      <c r="G624" t="s">
        <v>14</v>
      </c>
      <c r="H624" s="68">
        <v>0</v>
      </c>
      <c r="I624" s="74">
        <v>2020</v>
      </c>
      <c r="J624" s="74">
        <v>2020</v>
      </c>
      <c r="K624">
        <v>0</v>
      </c>
      <c r="L624" s="74">
        <v>-18.977387</v>
      </c>
      <c r="M624" s="74">
        <v>-49.467793999999998</v>
      </c>
      <c r="N624" s="76">
        <v>0</v>
      </c>
      <c r="O624" t="s">
        <v>842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</row>
    <row r="625" spans="1:27" x14ac:dyDescent="0.25">
      <c r="A625" s="74">
        <v>2020</v>
      </c>
      <c r="B625" s="74">
        <v>1</v>
      </c>
      <c r="C625" t="s">
        <v>941</v>
      </c>
      <c r="D625" t="s">
        <v>900</v>
      </c>
      <c r="E625" t="s">
        <v>58</v>
      </c>
      <c r="F625" t="s">
        <v>73</v>
      </c>
      <c r="G625" t="s">
        <v>14</v>
      </c>
      <c r="H625" s="68">
        <v>0</v>
      </c>
      <c r="I625" s="74">
        <v>2020</v>
      </c>
      <c r="J625" s="74">
        <v>2020</v>
      </c>
      <c r="K625">
        <v>0</v>
      </c>
      <c r="L625" s="74">
        <v>-18.977387</v>
      </c>
      <c r="M625" s="74">
        <v>-49.467793999999998</v>
      </c>
      <c r="N625" s="76">
        <v>0</v>
      </c>
      <c r="O625" t="s">
        <v>842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</row>
    <row r="626" spans="1:27" x14ac:dyDescent="0.25">
      <c r="A626" s="74">
        <v>2020</v>
      </c>
      <c r="B626" s="74">
        <v>1</v>
      </c>
      <c r="C626" t="s">
        <v>942</v>
      </c>
      <c r="D626" t="s">
        <v>900</v>
      </c>
      <c r="E626" t="s">
        <v>58</v>
      </c>
      <c r="F626" t="s">
        <v>73</v>
      </c>
      <c r="G626" t="s">
        <v>14</v>
      </c>
      <c r="H626" s="68">
        <v>0</v>
      </c>
      <c r="I626" s="74">
        <v>2020</v>
      </c>
      <c r="J626" s="74">
        <v>2020</v>
      </c>
      <c r="K626">
        <v>0</v>
      </c>
      <c r="L626" s="74">
        <v>-18.977387</v>
      </c>
      <c r="M626" s="74">
        <v>-49.467793999999998</v>
      </c>
      <c r="N626" s="76">
        <v>0</v>
      </c>
      <c r="O626" t="s">
        <v>842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</row>
    <row r="627" spans="1:27" x14ac:dyDescent="0.25">
      <c r="A627" s="74">
        <v>2020</v>
      </c>
      <c r="B627" s="74">
        <v>1</v>
      </c>
      <c r="C627" t="s">
        <v>943</v>
      </c>
      <c r="D627" t="s">
        <v>900</v>
      </c>
      <c r="E627" t="s">
        <v>58</v>
      </c>
      <c r="F627" t="s">
        <v>73</v>
      </c>
      <c r="G627" t="s">
        <v>14</v>
      </c>
      <c r="H627" s="68">
        <v>0</v>
      </c>
      <c r="I627" s="74">
        <v>2020</v>
      </c>
      <c r="J627" s="74">
        <v>2020</v>
      </c>
      <c r="K627">
        <v>0</v>
      </c>
      <c r="L627" s="74">
        <v>-18.977387</v>
      </c>
      <c r="M627" s="74">
        <v>-49.467793999999998</v>
      </c>
      <c r="N627" s="76">
        <v>0</v>
      </c>
      <c r="O627" t="s">
        <v>842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</row>
    <row r="628" spans="1:27" x14ac:dyDescent="0.25">
      <c r="A628" s="74">
        <v>2020</v>
      </c>
      <c r="B628" s="74">
        <v>1</v>
      </c>
      <c r="C628" t="s">
        <v>944</v>
      </c>
      <c r="D628" t="s">
        <v>900</v>
      </c>
      <c r="E628" t="s">
        <v>58</v>
      </c>
      <c r="F628" t="s">
        <v>73</v>
      </c>
      <c r="G628" t="s">
        <v>14</v>
      </c>
      <c r="H628" s="68">
        <v>0</v>
      </c>
      <c r="I628" s="74">
        <v>2020</v>
      </c>
      <c r="J628" s="74">
        <v>2020</v>
      </c>
      <c r="K628">
        <v>0</v>
      </c>
      <c r="L628" s="74">
        <v>-18.977387</v>
      </c>
      <c r="M628" s="74">
        <v>-49.467793999999998</v>
      </c>
      <c r="N628" s="76">
        <v>0</v>
      </c>
      <c r="O628" t="s">
        <v>842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</row>
    <row r="629" spans="1:27" x14ac:dyDescent="0.25">
      <c r="A629" s="74">
        <v>2020</v>
      </c>
      <c r="B629" s="74">
        <v>1</v>
      </c>
      <c r="C629" t="s">
        <v>945</v>
      </c>
      <c r="D629" t="s">
        <v>900</v>
      </c>
      <c r="E629" t="s">
        <v>58</v>
      </c>
      <c r="F629" t="s">
        <v>73</v>
      </c>
      <c r="G629" t="s">
        <v>14</v>
      </c>
      <c r="H629" s="68">
        <v>0</v>
      </c>
      <c r="I629" s="74">
        <v>2020</v>
      </c>
      <c r="J629" s="74">
        <v>2020</v>
      </c>
      <c r="K629">
        <v>0</v>
      </c>
      <c r="L629" s="74">
        <v>-18.977387</v>
      </c>
      <c r="M629" s="74">
        <v>-49.467793999999998</v>
      </c>
      <c r="N629" s="76">
        <v>0</v>
      </c>
      <c r="O629" t="s">
        <v>842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</row>
    <row r="630" spans="1:27" x14ac:dyDescent="0.25">
      <c r="A630" s="74">
        <v>2020</v>
      </c>
      <c r="B630" s="74">
        <v>1</v>
      </c>
      <c r="C630" t="s">
        <v>946</v>
      </c>
      <c r="D630" t="s">
        <v>900</v>
      </c>
      <c r="E630" t="s">
        <v>58</v>
      </c>
      <c r="F630" t="s">
        <v>73</v>
      </c>
      <c r="G630" t="s">
        <v>14</v>
      </c>
      <c r="H630" s="68">
        <v>0</v>
      </c>
      <c r="I630" s="74">
        <v>2020</v>
      </c>
      <c r="J630" s="74">
        <v>2020</v>
      </c>
      <c r="K630">
        <v>0</v>
      </c>
      <c r="L630" s="74">
        <v>-18.977387</v>
      </c>
      <c r="M630" s="74">
        <v>-49.467793999999998</v>
      </c>
      <c r="N630" s="76">
        <v>0</v>
      </c>
      <c r="O630" t="s">
        <v>842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</row>
    <row r="631" spans="1:27" x14ac:dyDescent="0.25">
      <c r="A631" s="74">
        <v>2020</v>
      </c>
      <c r="B631" s="74">
        <v>1</v>
      </c>
      <c r="C631" t="s">
        <v>947</v>
      </c>
      <c r="D631" t="s">
        <v>900</v>
      </c>
      <c r="E631" t="s">
        <v>58</v>
      </c>
      <c r="F631" t="s">
        <v>73</v>
      </c>
      <c r="G631" t="s">
        <v>14</v>
      </c>
      <c r="H631" s="68">
        <v>0</v>
      </c>
      <c r="I631" s="74">
        <v>2020</v>
      </c>
      <c r="J631" s="74">
        <v>2020</v>
      </c>
      <c r="K631">
        <v>0</v>
      </c>
      <c r="L631" s="74">
        <v>-18.977387</v>
      </c>
      <c r="M631" s="74">
        <v>-49.467793999999998</v>
      </c>
      <c r="N631" s="76">
        <v>0</v>
      </c>
      <c r="O631" t="s">
        <v>842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</row>
    <row r="632" spans="1:27" x14ac:dyDescent="0.25">
      <c r="A632" s="74">
        <v>2020</v>
      </c>
      <c r="B632" s="74">
        <v>1</v>
      </c>
      <c r="C632" t="s">
        <v>948</v>
      </c>
      <c r="D632" t="s">
        <v>900</v>
      </c>
      <c r="E632" t="s">
        <v>58</v>
      </c>
      <c r="F632" t="s">
        <v>73</v>
      </c>
      <c r="G632" t="s">
        <v>14</v>
      </c>
      <c r="H632" s="68">
        <v>0</v>
      </c>
      <c r="I632" s="74">
        <v>2020</v>
      </c>
      <c r="J632" s="74">
        <v>2020</v>
      </c>
      <c r="K632">
        <v>0</v>
      </c>
      <c r="L632" s="74">
        <v>-18.977387</v>
      </c>
      <c r="M632" s="74">
        <v>-49.467793999999998</v>
      </c>
      <c r="N632" s="76">
        <v>0</v>
      </c>
      <c r="O632" t="s">
        <v>842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</row>
    <row r="633" spans="1:27" x14ac:dyDescent="0.25">
      <c r="A633" s="74">
        <v>2020</v>
      </c>
      <c r="B633" s="74">
        <v>1</v>
      </c>
      <c r="C633" t="s">
        <v>949</v>
      </c>
      <c r="D633" t="s">
        <v>900</v>
      </c>
      <c r="E633" t="s">
        <v>58</v>
      </c>
      <c r="F633" t="s">
        <v>73</v>
      </c>
      <c r="G633" t="s">
        <v>14</v>
      </c>
      <c r="H633" s="68">
        <v>0</v>
      </c>
      <c r="I633" s="74">
        <v>2020</v>
      </c>
      <c r="J633" s="74">
        <v>2020</v>
      </c>
      <c r="K633">
        <v>0</v>
      </c>
      <c r="L633" s="74">
        <v>-18.977387</v>
      </c>
      <c r="M633" s="74">
        <v>-49.467793999999998</v>
      </c>
      <c r="N633" s="76">
        <v>0</v>
      </c>
      <c r="O633" t="s">
        <v>842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</row>
    <row r="634" spans="1:27" x14ac:dyDescent="0.25">
      <c r="A634" s="74">
        <v>2020</v>
      </c>
      <c r="B634" s="74">
        <v>1</v>
      </c>
      <c r="C634" t="s">
        <v>950</v>
      </c>
      <c r="D634" t="s">
        <v>900</v>
      </c>
      <c r="E634" t="s">
        <v>58</v>
      </c>
      <c r="F634" t="s">
        <v>73</v>
      </c>
      <c r="G634" t="s">
        <v>14</v>
      </c>
      <c r="H634" s="68">
        <v>0</v>
      </c>
      <c r="I634" s="74">
        <v>2020</v>
      </c>
      <c r="J634" s="74">
        <v>2020</v>
      </c>
      <c r="K634">
        <v>0</v>
      </c>
      <c r="L634" s="74">
        <v>-18.977387</v>
      </c>
      <c r="M634" s="74">
        <v>-49.467793999999998</v>
      </c>
      <c r="N634" s="76">
        <v>0</v>
      </c>
      <c r="O634" t="s">
        <v>842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</row>
    <row r="635" spans="1:27" x14ac:dyDescent="0.25">
      <c r="A635" s="74">
        <v>2020</v>
      </c>
      <c r="B635" s="74">
        <v>1</v>
      </c>
      <c r="C635" t="s">
        <v>951</v>
      </c>
      <c r="D635" t="s">
        <v>900</v>
      </c>
      <c r="E635" t="s">
        <v>58</v>
      </c>
      <c r="F635" t="s">
        <v>73</v>
      </c>
      <c r="G635" t="s">
        <v>14</v>
      </c>
      <c r="H635" s="68">
        <v>0</v>
      </c>
      <c r="I635" s="74">
        <v>2020</v>
      </c>
      <c r="J635" s="74">
        <v>2020</v>
      </c>
      <c r="K635">
        <v>0</v>
      </c>
      <c r="L635" s="74">
        <v>-18.977387</v>
      </c>
      <c r="M635" s="74">
        <v>-49.467793999999998</v>
      </c>
      <c r="N635" s="76">
        <v>0</v>
      </c>
      <c r="O635" t="s">
        <v>842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</row>
    <row r="636" spans="1:27" x14ac:dyDescent="0.25">
      <c r="A636" s="74">
        <v>2020</v>
      </c>
      <c r="B636" s="74">
        <v>1</v>
      </c>
      <c r="C636" t="s">
        <v>952</v>
      </c>
      <c r="D636" t="s">
        <v>900</v>
      </c>
      <c r="E636" t="s">
        <v>58</v>
      </c>
      <c r="F636" t="s">
        <v>73</v>
      </c>
      <c r="G636" t="s">
        <v>14</v>
      </c>
      <c r="H636" s="68">
        <v>0</v>
      </c>
      <c r="I636" s="74">
        <v>2020</v>
      </c>
      <c r="J636" s="74">
        <v>2020</v>
      </c>
      <c r="K636">
        <v>0</v>
      </c>
      <c r="L636" s="74">
        <v>-18.977387</v>
      </c>
      <c r="M636" s="74">
        <v>-49.467793999999998</v>
      </c>
      <c r="N636" s="76">
        <v>0</v>
      </c>
      <c r="O636" t="s">
        <v>842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</row>
    <row r="637" spans="1:27" x14ac:dyDescent="0.25">
      <c r="A637" s="74">
        <v>2020</v>
      </c>
      <c r="B637" s="74">
        <v>1</v>
      </c>
      <c r="C637" t="s">
        <v>953</v>
      </c>
      <c r="D637" t="s">
        <v>900</v>
      </c>
      <c r="E637" t="s">
        <v>58</v>
      </c>
      <c r="F637" t="s">
        <v>73</v>
      </c>
      <c r="G637" t="s">
        <v>14</v>
      </c>
      <c r="H637" s="68">
        <v>0</v>
      </c>
      <c r="I637" s="74">
        <v>2020</v>
      </c>
      <c r="J637" s="74">
        <v>2020</v>
      </c>
      <c r="K637">
        <v>0</v>
      </c>
      <c r="L637" s="74">
        <v>-18.977387</v>
      </c>
      <c r="M637" s="74">
        <v>-49.467793999999998</v>
      </c>
      <c r="N637" s="76">
        <v>0</v>
      </c>
      <c r="O637" t="s">
        <v>842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</row>
    <row r="638" spans="1:27" x14ac:dyDescent="0.25">
      <c r="A638" s="74">
        <v>2020</v>
      </c>
      <c r="B638" s="74">
        <v>1</v>
      </c>
      <c r="C638" t="s">
        <v>954</v>
      </c>
      <c r="D638" t="s">
        <v>900</v>
      </c>
      <c r="E638" t="s">
        <v>58</v>
      </c>
      <c r="F638" t="s">
        <v>73</v>
      </c>
      <c r="G638" t="s">
        <v>14</v>
      </c>
      <c r="H638" s="68">
        <v>0</v>
      </c>
      <c r="I638" s="74">
        <v>2020</v>
      </c>
      <c r="J638" s="74">
        <v>2020</v>
      </c>
      <c r="K638">
        <v>0</v>
      </c>
      <c r="L638" s="74">
        <v>-18.977387</v>
      </c>
      <c r="M638" s="74">
        <v>-49.467793999999998</v>
      </c>
      <c r="N638" s="76">
        <v>0</v>
      </c>
      <c r="O638" t="s">
        <v>842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</row>
    <row r="639" spans="1:27" x14ac:dyDescent="0.25">
      <c r="A639" s="74">
        <v>2020</v>
      </c>
      <c r="B639" s="74">
        <v>1</v>
      </c>
      <c r="C639" t="s">
        <v>955</v>
      </c>
      <c r="D639" t="s">
        <v>900</v>
      </c>
      <c r="E639" t="s">
        <v>58</v>
      </c>
      <c r="F639" t="s">
        <v>73</v>
      </c>
      <c r="G639" t="s">
        <v>14</v>
      </c>
      <c r="H639" s="68">
        <v>0</v>
      </c>
      <c r="I639" s="74">
        <v>2020</v>
      </c>
      <c r="J639" s="74">
        <v>2020</v>
      </c>
      <c r="K639">
        <v>0</v>
      </c>
      <c r="L639" s="74">
        <v>-18.977387</v>
      </c>
      <c r="M639" s="74">
        <v>-49.467793999999998</v>
      </c>
      <c r="N639" s="76">
        <v>0</v>
      </c>
      <c r="O639" t="s">
        <v>842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</row>
    <row r="640" spans="1:27" x14ac:dyDescent="0.25">
      <c r="A640" s="74">
        <v>2020</v>
      </c>
      <c r="B640" s="74">
        <v>1</v>
      </c>
      <c r="C640" t="s">
        <v>956</v>
      </c>
      <c r="D640" t="s">
        <v>900</v>
      </c>
      <c r="E640" t="s">
        <v>58</v>
      </c>
      <c r="F640" t="s">
        <v>73</v>
      </c>
      <c r="G640" t="s">
        <v>14</v>
      </c>
      <c r="H640" s="68">
        <v>0</v>
      </c>
      <c r="I640" s="74">
        <v>2020</v>
      </c>
      <c r="J640" s="74">
        <v>2020</v>
      </c>
      <c r="K640">
        <v>0</v>
      </c>
      <c r="L640" s="74">
        <v>-18.977387</v>
      </c>
      <c r="M640" s="74">
        <v>-49.467793999999998</v>
      </c>
      <c r="N640" s="76">
        <v>0</v>
      </c>
      <c r="O640" t="s">
        <v>842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</row>
    <row r="641" spans="1:27" x14ac:dyDescent="0.25">
      <c r="A641" s="74">
        <v>2020</v>
      </c>
      <c r="B641" s="74">
        <v>1</v>
      </c>
      <c r="C641" t="s">
        <v>956</v>
      </c>
      <c r="D641" t="s">
        <v>900</v>
      </c>
      <c r="E641" t="s">
        <v>58</v>
      </c>
      <c r="F641" t="s">
        <v>73</v>
      </c>
      <c r="G641" t="s">
        <v>14</v>
      </c>
      <c r="H641" s="68">
        <v>0</v>
      </c>
      <c r="I641" s="74">
        <v>2020</v>
      </c>
      <c r="J641" s="74">
        <v>2020</v>
      </c>
      <c r="K641">
        <v>0</v>
      </c>
      <c r="L641" s="74">
        <v>-18.977387</v>
      </c>
      <c r="M641" s="74">
        <v>-49.467793999999998</v>
      </c>
      <c r="N641" s="76">
        <v>0</v>
      </c>
      <c r="O641" t="s">
        <v>842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</row>
    <row r="642" spans="1:27" x14ac:dyDescent="0.25">
      <c r="A642" s="74">
        <v>2020</v>
      </c>
      <c r="B642" s="74">
        <v>1</v>
      </c>
      <c r="C642" t="s">
        <v>957</v>
      </c>
      <c r="D642" t="s">
        <v>900</v>
      </c>
      <c r="E642" t="s">
        <v>58</v>
      </c>
      <c r="F642" t="s">
        <v>63</v>
      </c>
      <c r="G642" t="s">
        <v>14</v>
      </c>
      <c r="H642" s="68">
        <v>0</v>
      </c>
      <c r="I642" s="74">
        <v>2020</v>
      </c>
      <c r="J642" s="74">
        <v>2020</v>
      </c>
      <c r="K642">
        <v>0</v>
      </c>
      <c r="L642" s="74">
        <v>-18.729498</v>
      </c>
      <c r="M642" s="74">
        <v>-47.49577</v>
      </c>
      <c r="N642" s="76">
        <v>0</v>
      </c>
      <c r="O642" t="s">
        <v>842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</row>
    <row r="643" spans="1:27" x14ac:dyDescent="0.25">
      <c r="A643" s="74">
        <v>2020</v>
      </c>
      <c r="B643" s="74">
        <v>1</v>
      </c>
      <c r="C643" t="s">
        <v>958</v>
      </c>
      <c r="D643" t="s">
        <v>900</v>
      </c>
      <c r="E643" t="s">
        <v>58</v>
      </c>
      <c r="F643" t="s">
        <v>63</v>
      </c>
      <c r="G643" t="s">
        <v>14</v>
      </c>
      <c r="H643" s="68">
        <v>0</v>
      </c>
      <c r="I643" s="74">
        <v>2020</v>
      </c>
      <c r="J643" s="74">
        <v>2020</v>
      </c>
      <c r="K643">
        <v>0</v>
      </c>
      <c r="L643" s="74">
        <v>-18.729498</v>
      </c>
      <c r="M643" s="74">
        <v>-47.49577</v>
      </c>
      <c r="N643" s="76">
        <v>0</v>
      </c>
      <c r="O643" t="s">
        <v>842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</row>
    <row r="644" spans="1:27" x14ac:dyDescent="0.25">
      <c r="A644" s="74">
        <v>2020</v>
      </c>
      <c r="B644" s="74">
        <v>1</v>
      </c>
      <c r="C644" t="s">
        <v>959</v>
      </c>
      <c r="D644" t="s">
        <v>900</v>
      </c>
      <c r="E644" t="s">
        <v>58</v>
      </c>
      <c r="F644" t="s">
        <v>63</v>
      </c>
      <c r="G644" t="s">
        <v>14</v>
      </c>
      <c r="H644" s="68">
        <v>0</v>
      </c>
      <c r="I644" s="74">
        <v>2020</v>
      </c>
      <c r="J644" s="74">
        <v>2020</v>
      </c>
      <c r="K644">
        <v>0</v>
      </c>
      <c r="L644" s="74">
        <v>-18.729498</v>
      </c>
      <c r="M644" s="74">
        <v>-47.49577</v>
      </c>
      <c r="N644" s="76">
        <v>0</v>
      </c>
      <c r="O644" t="s">
        <v>842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</row>
    <row r="645" spans="1:27" x14ac:dyDescent="0.25">
      <c r="A645" s="74">
        <v>2020</v>
      </c>
      <c r="B645" s="74">
        <v>1</v>
      </c>
      <c r="C645" t="s">
        <v>960</v>
      </c>
      <c r="D645" t="s">
        <v>900</v>
      </c>
      <c r="E645" t="s">
        <v>58</v>
      </c>
      <c r="F645" t="s">
        <v>63</v>
      </c>
      <c r="G645" t="s">
        <v>14</v>
      </c>
      <c r="H645" s="68">
        <v>0</v>
      </c>
      <c r="I645" s="74">
        <v>2020</v>
      </c>
      <c r="J645" s="74">
        <v>2020</v>
      </c>
      <c r="K645">
        <v>0</v>
      </c>
      <c r="L645" s="74">
        <v>-18.729498</v>
      </c>
      <c r="M645" s="74">
        <v>-47.49577</v>
      </c>
      <c r="N645" s="76">
        <v>0</v>
      </c>
      <c r="O645" t="s">
        <v>842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</row>
    <row r="646" spans="1:27" x14ac:dyDescent="0.25">
      <c r="A646" s="74">
        <v>2020</v>
      </c>
      <c r="B646" s="74">
        <v>1</v>
      </c>
      <c r="C646" t="s">
        <v>961</v>
      </c>
      <c r="D646" t="s">
        <v>900</v>
      </c>
      <c r="E646" t="s">
        <v>58</v>
      </c>
      <c r="F646" t="s">
        <v>63</v>
      </c>
      <c r="G646" t="s">
        <v>14</v>
      </c>
      <c r="H646" s="68">
        <v>0</v>
      </c>
      <c r="I646" s="74">
        <v>2020</v>
      </c>
      <c r="J646" s="74">
        <v>2020</v>
      </c>
      <c r="K646">
        <v>0</v>
      </c>
      <c r="L646" s="74">
        <v>-18.729498</v>
      </c>
      <c r="M646" s="74">
        <v>-47.49577</v>
      </c>
      <c r="N646" s="76">
        <v>0</v>
      </c>
      <c r="O646" t="s">
        <v>842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</row>
    <row r="647" spans="1:27" x14ac:dyDescent="0.25">
      <c r="A647" s="74">
        <v>2020</v>
      </c>
      <c r="B647" s="74">
        <v>1</v>
      </c>
      <c r="C647" t="s">
        <v>962</v>
      </c>
      <c r="D647" t="s">
        <v>900</v>
      </c>
      <c r="E647" t="s">
        <v>58</v>
      </c>
      <c r="F647" t="s">
        <v>63</v>
      </c>
      <c r="G647" t="s">
        <v>14</v>
      </c>
      <c r="H647" s="68">
        <v>0</v>
      </c>
      <c r="I647" s="74">
        <v>2020</v>
      </c>
      <c r="J647" s="74">
        <v>2020</v>
      </c>
      <c r="K647">
        <v>0</v>
      </c>
      <c r="L647" s="74">
        <v>-18.729498</v>
      </c>
      <c r="M647" s="74">
        <v>-47.49577</v>
      </c>
      <c r="N647" s="76">
        <v>0</v>
      </c>
      <c r="O647" t="s">
        <v>842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</row>
    <row r="648" spans="1:27" x14ac:dyDescent="0.25">
      <c r="A648" s="74">
        <v>2020</v>
      </c>
      <c r="B648" s="74">
        <v>1</v>
      </c>
      <c r="C648" t="s">
        <v>963</v>
      </c>
      <c r="D648" t="s">
        <v>900</v>
      </c>
      <c r="E648" t="s">
        <v>58</v>
      </c>
      <c r="F648" t="s">
        <v>63</v>
      </c>
      <c r="G648" t="s">
        <v>14</v>
      </c>
      <c r="H648" s="68">
        <v>0</v>
      </c>
      <c r="I648" s="74">
        <v>2020</v>
      </c>
      <c r="J648" s="74">
        <v>2020</v>
      </c>
      <c r="K648">
        <v>0</v>
      </c>
      <c r="L648" s="74">
        <v>-18.729498</v>
      </c>
      <c r="M648" s="74">
        <v>-47.49577</v>
      </c>
      <c r="N648" s="76">
        <v>0</v>
      </c>
      <c r="O648" t="s">
        <v>842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</row>
    <row r="649" spans="1:27" x14ac:dyDescent="0.25">
      <c r="A649" s="74">
        <v>2020</v>
      </c>
      <c r="B649" s="74">
        <v>1</v>
      </c>
      <c r="C649" t="s">
        <v>964</v>
      </c>
      <c r="D649" t="s">
        <v>900</v>
      </c>
      <c r="E649" t="s">
        <v>58</v>
      </c>
      <c r="F649" t="s">
        <v>63</v>
      </c>
      <c r="G649" t="s">
        <v>14</v>
      </c>
      <c r="H649" s="68">
        <v>0</v>
      </c>
      <c r="I649" s="74">
        <v>2020</v>
      </c>
      <c r="J649" s="74">
        <v>2020</v>
      </c>
      <c r="K649">
        <v>0</v>
      </c>
      <c r="L649" s="74">
        <v>-18.729498</v>
      </c>
      <c r="M649" s="74">
        <v>-47.49577</v>
      </c>
      <c r="N649" s="76">
        <v>0</v>
      </c>
      <c r="O649" t="s">
        <v>842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</row>
    <row r="650" spans="1:27" x14ac:dyDescent="0.25">
      <c r="A650" s="74">
        <v>2020</v>
      </c>
      <c r="B650" s="74">
        <v>1</v>
      </c>
      <c r="C650" t="s">
        <v>965</v>
      </c>
      <c r="D650" t="s">
        <v>900</v>
      </c>
      <c r="E650" t="s">
        <v>58</v>
      </c>
      <c r="F650" t="s">
        <v>63</v>
      </c>
      <c r="G650" t="s">
        <v>14</v>
      </c>
      <c r="H650" s="68">
        <v>0</v>
      </c>
      <c r="I650" s="74">
        <v>2020</v>
      </c>
      <c r="J650" s="74">
        <v>2020</v>
      </c>
      <c r="K650">
        <v>0</v>
      </c>
      <c r="L650" s="74">
        <v>-18.729498</v>
      </c>
      <c r="M650" s="74">
        <v>-47.49577</v>
      </c>
      <c r="N650" s="76">
        <v>0</v>
      </c>
      <c r="O650" t="s">
        <v>842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</row>
    <row r="651" spans="1:27" x14ac:dyDescent="0.25">
      <c r="A651" s="74">
        <v>2020</v>
      </c>
      <c r="B651" s="74">
        <v>1</v>
      </c>
      <c r="C651" t="s">
        <v>966</v>
      </c>
      <c r="D651" t="s">
        <v>900</v>
      </c>
      <c r="E651" t="s">
        <v>58</v>
      </c>
      <c r="F651" t="s">
        <v>63</v>
      </c>
      <c r="G651" t="s">
        <v>14</v>
      </c>
      <c r="H651" s="68">
        <v>0</v>
      </c>
      <c r="I651" s="74">
        <v>2020</v>
      </c>
      <c r="J651" s="74">
        <v>2020</v>
      </c>
      <c r="K651">
        <v>0</v>
      </c>
      <c r="L651" s="74">
        <v>-18.729498</v>
      </c>
      <c r="M651" s="74">
        <v>-47.49577</v>
      </c>
      <c r="N651" s="76">
        <v>0</v>
      </c>
      <c r="O651" t="s">
        <v>842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</row>
    <row r="652" spans="1:27" x14ac:dyDescent="0.25">
      <c r="A652" s="74">
        <v>2020</v>
      </c>
      <c r="B652" s="74">
        <v>1</v>
      </c>
      <c r="C652" t="s">
        <v>967</v>
      </c>
      <c r="D652" t="s">
        <v>900</v>
      </c>
      <c r="E652" t="s">
        <v>58</v>
      </c>
      <c r="F652" t="s">
        <v>63</v>
      </c>
      <c r="G652" t="s">
        <v>14</v>
      </c>
      <c r="H652" s="68">
        <v>0</v>
      </c>
      <c r="I652" s="74">
        <v>2020</v>
      </c>
      <c r="J652" s="74">
        <v>2020</v>
      </c>
      <c r="K652">
        <v>0</v>
      </c>
      <c r="L652" s="74">
        <v>-18.729498</v>
      </c>
      <c r="M652" s="74">
        <v>-47.49577</v>
      </c>
      <c r="N652" s="76">
        <v>0</v>
      </c>
      <c r="O652" t="s">
        <v>842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</row>
    <row r="653" spans="1:27" x14ac:dyDescent="0.25">
      <c r="A653" s="74">
        <v>2020</v>
      </c>
      <c r="B653" s="74">
        <v>1</v>
      </c>
      <c r="C653" t="s">
        <v>968</v>
      </c>
      <c r="D653" t="s">
        <v>900</v>
      </c>
      <c r="E653" t="s">
        <v>58</v>
      </c>
      <c r="F653" t="s">
        <v>59</v>
      </c>
      <c r="G653" t="s">
        <v>14</v>
      </c>
      <c r="H653" s="68">
        <v>0</v>
      </c>
      <c r="I653" s="74">
        <v>2020</v>
      </c>
      <c r="J653" s="74">
        <v>2020</v>
      </c>
      <c r="K653">
        <v>0</v>
      </c>
      <c r="L653" s="74">
        <v>-18.591604</v>
      </c>
      <c r="M653" s="74">
        <v>-46.496006000000001</v>
      </c>
      <c r="N653" s="76">
        <v>0</v>
      </c>
      <c r="O653" t="s">
        <v>842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</row>
    <row r="654" spans="1:27" x14ac:dyDescent="0.25">
      <c r="A654" s="74">
        <v>2020</v>
      </c>
      <c r="B654" s="74">
        <v>1</v>
      </c>
      <c r="C654" t="s">
        <v>969</v>
      </c>
      <c r="D654" t="s">
        <v>900</v>
      </c>
      <c r="E654" t="s">
        <v>58</v>
      </c>
      <c r="F654" t="s">
        <v>59</v>
      </c>
      <c r="G654" t="s">
        <v>14</v>
      </c>
      <c r="H654" s="68">
        <v>0</v>
      </c>
      <c r="I654" s="74">
        <v>2020</v>
      </c>
      <c r="J654" s="74">
        <v>2020</v>
      </c>
      <c r="K654">
        <v>0</v>
      </c>
      <c r="L654" s="74">
        <v>-18.591604</v>
      </c>
      <c r="M654" s="74">
        <v>-46.496006000000001</v>
      </c>
      <c r="N654" s="76">
        <v>0</v>
      </c>
      <c r="O654" t="s">
        <v>842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</row>
    <row r="655" spans="1:27" x14ac:dyDescent="0.25">
      <c r="A655" s="74">
        <v>2020</v>
      </c>
      <c r="B655" s="74">
        <v>1</v>
      </c>
      <c r="C655" t="s">
        <v>970</v>
      </c>
      <c r="D655" t="s">
        <v>900</v>
      </c>
      <c r="E655" t="s">
        <v>58</v>
      </c>
      <c r="F655" t="s">
        <v>59</v>
      </c>
      <c r="G655" t="s">
        <v>14</v>
      </c>
      <c r="H655" s="68">
        <v>0</v>
      </c>
      <c r="I655" s="74">
        <v>2020</v>
      </c>
      <c r="J655" s="74">
        <v>2020</v>
      </c>
      <c r="K655">
        <v>0</v>
      </c>
      <c r="L655" s="74">
        <v>-18.591604</v>
      </c>
      <c r="M655" s="74">
        <v>-46.496006000000001</v>
      </c>
      <c r="N655" s="76">
        <v>0</v>
      </c>
      <c r="O655" t="s">
        <v>842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</row>
    <row r="656" spans="1:27" x14ac:dyDescent="0.25">
      <c r="A656" s="74">
        <v>2020</v>
      </c>
      <c r="B656" s="74">
        <v>1</v>
      </c>
      <c r="C656" t="s">
        <v>971</v>
      </c>
      <c r="D656" t="s">
        <v>900</v>
      </c>
      <c r="E656" t="s">
        <v>58</v>
      </c>
      <c r="F656" t="s">
        <v>59</v>
      </c>
      <c r="G656" t="s">
        <v>14</v>
      </c>
      <c r="H656" s="68">
        <v>0</v>
      </c>
      <c r="I656" s="74">
        <v>2020</v>
      </c>
      <c r="J656" s="74">
        <v>2020</v>
      </c>
      <c r="K656">
        <v>0</v>
      </c>
      <c r="L656" s="74">
        <v>-18.591604</v>
      </c>
      <c r="M656" s="74">
        <v>-46.496006000000001</v>
      </c>
      <c r="N656" s="76">
        <v>0</v>
      </c>
      <c r="O656" t="s">
        <v>842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</row>
    <row r="657" spans="1:27" x14ac:dyDescent="0.25">
      <c r="A657" s="74">
        <v>2020</v>
      </c>
      <c r="B657" s="74">
        <v>1</v>
      </c>
      <c r="C657" t="s">
        <v>972</v>
      </c>
      <c r="D657" t="s">
        <v>900</v>
      </c>
      <c r="E657" t="s">
        <v>58</v>
      </c>
      <c r="F657" t="s">
        <v>59</v>
      </c>
      <c r="G657" t="s">
        <v>14</v>
      </c>
      <c r="H657" s="68">
        <v>0</v>
      </c>
      <c r="I657" s="74">
        <v>2020</v>
      </c>
      <c r="J657" s="74">
        <v>2020</v>
      </c>
      <c r="K657">
        <v>0</v>
      </c>
      <c r="L657" s="74">
        <v>-18.591604</v>
      </c>
      <c r="M657" s="74">
        <v>-46.496006000000001</v>
      </c>
      <c r="N657" s="76">
        <v>0</v>
      </c>
      <c r="O657" t="s">
        <v>842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</row>
    <row r="658" spans="1:27" x14ac:dyDescent="0.25">
      <c r="A658" s="74">
        <v>2020</v>
      </c>
      <c r="B658" s="74">
        <v>1</v>
      </c>
      <c r="C658" t="s">
        <v>973</v>
      </c>
      <c r="D658" t="s">
        <v>900</v>
      </c>
      <c r="E658" t="s">
        <v>58</v>
      </c>
      <c r="F658" t="s">
        <v>67</v>
      </c>
      <c r="G658" t="s">
        <v>14</v>
      </c>
      <c r="H658" s="68">
        <v>0</v>
      </c>
      <c r="I658" s="74">
        <v>2020</v>
      </c>
      <c r="J658" s="74">
        <v>2020</v>
      </c>
      <c r="K658">
        <v>0</v>
      </c>
      <c r="L658" s="75">
        <v>-18.928723999999999</v>
      </c>
      <c r="M658" s="75">
        <v>-48.274265999999997</v>
      </c>
      <c r="N658" s="76">
        <v>0</v>
      </c>
      <c r="O658" t="s">
        <v>842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</row>
    <row r="659" spans="1:27" x14ac:dyDescent="0.25">
      <c r="A659" s="74">
        <v>2020</v>
      </c>
      <c r="B659" s="74">
        <v>1</v>
      </c>
      <c r="C659" t="s">
        <v>974</v>
      </c>
      <c r="D659" t="s">
        <v>900</v>
      </c>
      <c r="E659" t="s">
        <v>58</v>
      </c>
      <c r="F659" t="s">
        <v>67</v>
      </c>
      <c r="G659" t="s">
        <v>14</v>
      </c>
      <c r="H659" s="68">
        <v>0</v>
      </c>
      <c r="I659" s="74">
        <v>2020</v>
      </c>
      <c r="J659" s="74">
        <v>2020</v>
      </c>
      <c r="K659">
        <v>0</v>
      </c>
      <c r="L659" s="75">
        <v>-18.928723999999999</v>
      </c>
      <c r="M659" s="75">
        <v>-48.274265999999997</v>
      </c>
      <c r="N659" s="76">
        <v>0</v>
      </c>
      <c r="O659" t="s">
        <v>842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</row>
    <row r="660" spans="1:27" x14ac:dyDescent="0.25">
      <c r="A660" s="74">
        <v>2020</v>
      </c>
      <c r="B660" s="74">
        <v>1</v>
      </c>
      <c r="C660" t="s">
        <v>975</v>
      </c>
      <c r="D660" t="s">
        <v>900</v>
      </c>
      <c r="E660" t="s">
        <v>58</v>
      </c>
      <c r="F660" t="s">
        <v>67</v>
      </c>
      <c r="G660" t="s">
        <v>14</v>
      </c>
      <c r="H660" s="68">
        <v>0</v>
      </c>
      <c r="I660" s="74">
        <v>2020</v>
      </c>
      <c r="J660" s="74">
        <v>2020</v>
      </c>
      <c r="K660">
        <v>0</v>
      </c>
      <c r="L660" s="75">
        <v>-18.928723999999999</v>
      </c>
      <c r="M660" s="75">
        <v>-48.274265999999997</v>
      </c>
      <c r="N660" s="76">
        <v>0</v>
      </c>
      <c r="O660" t="s">
        <v>842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</row>
    <row r="661" spans="1:27" x14ac:dyDescent="0.25">
      <c r="A661" s="74">
        <v>2020</v>
      </c>
      <c r="B661" s="74">
        <v>1</v>
      </c>
      <c r="C661" t="s">
        <v>976</v>
      </c>
      <c r="D661" t="s">
        <v>900</v>
      </c>
      <c r="E661" t="s">
        <v>58</v>
      </c>
      <c r="F661" t="s">
        <v>67</v>
      </c>
      <c r="G661" t="s">
        <v>14</v>
      </c>
      <c r="H661" s="68">
        <v>0</v>
      </c>
      <c r="I661" s="74">
        <v>2020</v>
      </c>
      <c r="J661" s="74">
        <v>2020</v>
      </c>
      <c r="K661">
        <v>0</v>
      </c>
      <c r="L661" s="75">
        <v>-18.928723999999999</v>
      </c>
      <c r="M661" s="75">
        <v>-48.274265999999997</v>
      </c>
      <c r="N661" s="76">
        <v>0</v>
      </c>
      <c r="O661" t="s">
        <v>842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</row>
    <row r="662" spans="1:27" x14ac:dyDescent="0.25">
      <c r="A662" s="74">
        <v>2020</v>
      </c>
      <c r="B662" s="74">
        <v>1</v>
      </c>
      <c r="C662" t="s">
        <v>977</v>
      </c>
      <c r="D662" t="s">
        <v>900</v>
      </c>
      <c r="E662" t="s">
        <v>58</v>
      </c>
      <c r="F662" t="s">
        <v>67</v>
      </c>
      <c r="G662" t="s">
        <v>14</v>
      </c>
      <c r="H662" s="68">
        <v>0</v>
      </c>
      <c r="I662" s="74">
        <v>2020</v>
      </c>
      <c r="J662" s="74">
        <v>2020</v>
      </c>
      <c r="K662">
        <v>0</v>
      </c>
      <c r="L662" s="75">
        <v>-18.928723999999999</v>
      </c>
      <c r="M662" s="75">
        <v>-48.274265999999997</v>
      </c>
      <c r="N662" s="76">
        <v>0</v>
      </c>
      <c r="O662" t="s">
        <v>842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</row>
    <row r="663" spans="1:27" x14ac:dyDescent="0.25">
      <c r="A663" s="74">
        <v>2020</v>
      </c>
      <c r="B663" s="74">
        <v>1</v>
      </c>
      <c r="C663" t="s">
        <v>978</v>
      </c>
      <c r="D663" t="s">
        <v>900</v>
      </c>
      <c r="E663" t="s">
        <v>58</v>
      </c>
      <c r="F663" t="s">
        <v>67</v>
      </c>
      <c r="G663" t="s">
        <v>14</v>
      </c>
      <c r="H663" s="68">
        <v>0</v>
      </c>
      <c r="I663" s="74">
        <v>2020</v>
      </c>
      <c r="J663" s="74">
        <v>2020</v>
      </c>
      <c r="K663">
        <v>0</v>
      </c>
      <c r="L663" s="75">
        <v>-18.928723999999999</v>
      </c>
      <c r="M663" s="75">
        <v>-48.274265999999997</v>
      </c>
      <c r="N663" s="76">
        <v>0</v>
      </c>
      <c r="O663" t="s">
        <v>842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</row>
    <row r="664" spans="1:27" x14ac:dyDescent="0.25">
      <c r="A664" s="74">
        <v>2020</v>
      </c>
      <c r="B664" s="74">
        <v>1</v>
      </c>
      <c r="C664" t="s">
        <v>979</v>
      </c>
      <c r="D664" t="s">
        <v>900</v>
      </c>
      <c r="E664" t="s">
        <v>58</v>
      </c>
      <c r="F664" t="s">
        <v>67</v>
      </c>
      <c r="G664" t="s">
        <v>14</v>
      </c>
      <c r="H664" s="68">
        <v>0</v>
      </c>
      <c r="I664" s="74">
        <v>2020</v>
      </c>
      <c r="J664" s="74">
        <v>2020</v>
      </c>
      <c r="K664">
        <v>0</v>
      </c>
      <c r="L664" s="75">
        <v>-18.928723999999999</v>
      </c>
      <c r="M664" s="75">
        <v>-48.274265999999997</v>
      </c>
      <c r="N664" s="76">
        <v>0</v>
      </c>
      <c r="O664" t="s">
        <v>842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</row>
    <row r="665" spans="1:27" x14ac:dyDescent="0.25">
      <c r="A665" s="74">
        <v>2020</v>
      </c>
      <c r="B665" s="74">
        <v>1</v>
      </c>
      <c r="C665" t="s">
        <v>980</v>
      </c>
      <c r="D665" t="s">
        <v>900</v>
      </c>
      <c r="E665" t="s">
        <v>58</v>
      </c>
      <c r="F665" t="s">
        <v>67</v>
      </c>
      <c r="G665" t="s">
        <v>14</v>
      </c>
      <c r="H665" s="68">
        <v>0</v>
      </c>
      <c r="I665" s="74">
        <v>2020</v>
      </c>
      <c r="J665" s="74">
        <v>2020</v>
      </c>
      <c r="K665">
        <v>0</v>
      </c>
      <c r="L665" s="75">
        <v>-18.928723999999999</v>
      </c>
      <c r="M665" s="75">
        <v>-48.274265999999997</v>
      </c>
      <c r="N665" s="76">
        <v>0</v>
      </c>
      <c r="O665" t="s">
        <v>842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</row>
    <row r="666" spans="1:27" x14ac:dyDescent="0.25">
      <c r="A666" s="74">
        <v>2020</v>
      </c>
      <c r="B666" s="74">
        <v>1</v>
      </c>
      <c r="C666" t="s">
        <v>981</v>
      </c>
      <c r="D666" t="s">
        <v>900</v>
      </c>
      <c r="E666" t="s">
        <v>58</v>
      </c>
      <c r="F666" t="s">
        <v>67</v>
      </c>
      <c r="G666" t="s">
        <v>14</v>
      </c>
      <c r="H666" s="68">
        <v>0</v>
      </c>
      <c r="I666" s="74">
        <v>2020</v>
      </c>
      <c r="J666" s="74">
        <v>2020</v>
      </c>
      <c r="K666">
        <v>0</v>
      </c>
      <c r="L666" s="75">
        <v>-18.928723999999999</v>
      </c>
      <c r="M666" s="75">
        <v>-48.274265999999997</v>
      </c>
      <c r="N666" s="76">
        <v>0</v>
      </c>
      <c r="O666" t="s">
        <v>842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</row>
    <row r="667" spans="1:27" x14ac:dyDescent="0.25">
      <c r="A667" s="74">
        <v>2020</v>
      </c>
      <c r="B667" s="74">
        <v>1</v>
      </c>
      <c r="C667" t="s">
        <v>982</v>
      </c>
      <c r="D667" t="s">
        <v>900</v>
      </c>
      <c r="E667" t="s">
        <v>58</v>
      </c>
      <c r="F667" t="s">
        <v>67</v>
      </c>
      <c r="G667" t="s">
        <v>14</v>
      </c>
      <c r="H667" s="68">
        <v>0</v>
      </c>
      <c r="I667" s="74">
        <v>2020</v>
      </c>
      <c r="J667" s="74">
        <v>2020</v>
      </c>
      <c r="K667">
        <v>0</v>
      </c>
      <c r="L667" s="75">
        <v>-18.928723999999999</v>
      </c>
      <c r="M667" s="75">
        <v>-48.274265999999997</v>
      </c>
      <c r="N667" s="76">
        <v>0</v>
      </c>
      <c r="O667" t="s">
        <v>842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</row>
    <row r="668" spans="1:27" x14ac:dyDescent="0.25">
      <c r="A668" s="74">
        <v>2020</v>
      </c>
      <c r="B668" s="74">
        <v>1</v>
      </c>
      <c r="C668" t="s">
        <v>983</v>
      </c>
      <c r="D668" t="s">
        <v>900</v>
      </c>
      <c r="E668" t="s">
        <v>58</v>
      </c>
      <c r="F668" t="s">
        <v>67</v>
      </c>
      <c r="G668" t="s">
        <v>14</v>
      </c>
      <c r="H668" s="68">
        <v>0</v>
      </c>
      <c r="I668" s="74">
        <v>2020</v>
      </c>
      <c r="J668" s="74">
        <v>2020</v>
      </c>
      <c r="K668">
        <v>0</v>
      </c>
      <c r="L668" s="75">
        <v>-18.928723999999999</v>
      </c>
      <c r="M668" s="75">
        <v>-48.274265999999997</v>
      </c>
      <c r="N668" s="76">
        <v>0</v>
      </c>
      <c r="O668" t="s">
        <v>842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</row>
    <row r="669" spans="1:27" x14ac:dyDescent="0.25">
      <c r="A669" s="74">
        <v>2020</v>
      </c>
      <c r="B669" s="74">
        <v>1</v>
      </c>
      <c r="C669" t="s">
        <v>984</v>
      </c>
      <c r="D669" t="s">
        <v>900</v>
      </c>
      <c r="E669" t="s">
        <v>58</v>
      </c>
      <c r="F669" t="s">
        <v>67</v>
      </c>
      <c r="G669" t="s">
        <v>14</v>
      </c>
      <c r="H669" s="68">
        <v>0</v>
      </c>
      <c r="I669" s="74">
        <v>2020</v>
      </c>
      <c r="J669" s="74">
        <v>2020</v>
      </c>
      <c r="K669">
        <v>0</v>
      </c>
      <c r="L669" s="75">
        <v>-18.928723999999999</v>
      </c>
      <c r="M669" s="75">
        <v>-48.274265999999997</v>
      </c>
      <c r="N669" s="76">
        <v>0</v>
      </c>
      <c r="O669" t="s">
        <v>842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</row>
    <row r="670" spans="1:27" x14ac:dyDescent="0.25">
      <c r="A670" s="74">
        <v>2020</v>
      </c>
      <c r="B670" s="74">
        <v>1</v>
      </c>
      <c r="C670" t="s">
        <v>985</v>
      </c>
      <c r="D670" t="s">
        <v>900</v>
      </c>
      <c r="E670" t="s">
        <v>58</v>
      </c>
      <c r="F670" t="s">
        <v>63</v>
      </c>
      <c r="G670" t="s">
        <v>14</v>
      </c>
      <c r="H670" s="68">
        <v>0</v>
      </c>
      <c r="I670" s="74">
        <v>2020</v>
      </c>
      <c r="J670" s="74">
        <v>2020</v>
      </c>
      <c r="K670">
        <v>0</v>
      </c>
      <c r="L670" s="74">
        <v>-18.729498</v>
      </c>
      <c r="M670" s="74">
        <v>-47.49577</v>
      </c>
      <c r="N670" s="76">
        <v>0</v>
      </c>
      <c r="O670" t="s">
        <v>842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</row>
    <row r="671" spans="1:27" x14ac:dyDescent="0.25">
      <c r="A671" s="74">
        <v>2020</v>
      </c>
      <c r="B671" s="74">
        <v>1</v>
      </c>
      <c r="C671" t="s">
        <v>986</v>
      </c>
      <c r="D671" t="s">
        <v>900</v>
      </c>
      <c r="E671" t="s">
        <v>58</v>
      </c>
      <c r="F671" t="s">
        <v>63</v>
      </c>
      <c r="G671" t="s">
        <v>14</v>
      </c>
      <c r="H671" s="68">
        <v>0</v>
      </c>
      <c r="I671" s="74">
        <v>2020</v>
      </c>
      <c r="J671" s="74">
        <v>2020</v>
      </c>
      <c r="K671">
        <v>0</v>
      </c>
      <c r="L671" s="74">
        <v>-18.729498</v>
      </c>
      <c r="M671" s="74">
        <v>-47.49577</v>
      </c>
      <c r="N671" s="76">
        <v>0</v>
      </c>
      <c r="O671" t="s">
        <v>842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</row>
    <row r="672" spans="1:27" x14ac:dyDescent="0.25">
      <c r="A672" s="74">
        <v>2020</v>
      </c>
      <c r="B672" s="74">
        <v>1</v>
      </c>
      <c r="C672" t="s">
        <v>987</v>
      </c>
      <c r="D672" t="s">
        <v>900</v>
      </c>
      <c r="E672" t="s">
        <v>58</v>
      </c>
      <c r="F672" t="s">
        <v>63</v>
      </c>
      <c r="G672" t="s">
        <v>14</v>
      </c>
      <c r="H672" s="68">
        <v>0</v>
      </c>
      <c r="I672" s="74">
        <v>2020</v>
      </c>
      <c r="J672" s="74">
        <v>2020</v>
      </c>
      <c r="K672">
        <v>0</v>
      </c>
      <c r="L672" s="74">
        <v>-18.729498</v>
      </c>
      <c r="M672" s="74">
        <v>-47.49577</v>
      </c>
      <c r="N672" s="76">
        <v>0</v>
      </c>
      <c r="O672" t="s">
        <v>842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</row>
    <row r="673" spans="1:27" x14ac:dyDescent="0.25">
      <c r="A673" s="74">
        <v>2020</v>
      </c>
      <c r="B673" s="74">
        <v>1</v>
      </c>
      <c r="C673" t="s">
        <v>988</v>
      </c>
      <c r="D673" t="s">
        <v>900</v>
      </c>
      <c r="E673" t="s">
        <v>58</v>
      </c>
      <c r="F673" t="s">
        <v>59</v>
      </c>
      <c r="G673" t="s">
        <v>14</v>
      </c>
      <c r="H673" s="68">
        <v>0</v>
      </c>
      <c r="I673" s="74">
        <v>2020</v>
      </c>
      <c r="J673" s="74">
        <v>2020</v>
      </c>
      <c r="K673">
        <v>0</v>
      </c>
      <c r="L673" s="74">
        <v>-18.591604</v>
      </c>
      <c r="M673" s="74">
        <v>-46.496006000000001</v>
      </c>
      <c r="N673" s="76">
        <v>0</v>
      </c>
      <c r="O673" t="s">
        <v>842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</row>
    <row r="674" spans="1:27" x14ac:dyDescent="0.25">
      <c r="A674" s="74">
        <v>2020</v>
      </c>
      <c r="B674" s="74">
        <v>1</v>
      </c>
      <c r="C674" t="s">
        <v>989</v>
      </c>
      <c r="D674" t="s">
        <v>900</v>
      </c>
      <c r="E674" t="s">
        <v>58</v>
      </c>
      <c r="F674" t="s">
        <v>59</v>
      </c>
      <c r="G674" t="s">
        <v>14</v>
      </c>
      <c r="H674" s="68">
        <v>0</v>
      </c>
      <c r="I674" s="74">
        <v>2020</v>
      </c>
      <c r="J674" s="74">
        <v>2020</v>
      </c>
      <c r="K674">
        <v>0</v>
      </c>
      <c r="L674" s="74">
        <v>-18.591604</v>
      </c>
      <c r="M674" s="74">
        <v>-46.496006000000001</v>
      </c>
      <c r="N674" s="76">
        <v>0</v>
      </c>
      <c r="O674" t="s">
        <v>842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</row>
    <row r="675" spans="1:27" x14ac:dyDescent="0.25">
      <c r="A675" s="74">
        <v>2020</v>
      </c>
      <c r="B675" s="74">
        <v>1</v>
      </c>
      <c r="C675" t="s">
        <v>990</v>
      </c>
      <c r="D675" t="s">
        <v>900</v>
      </c>
      <c r="E675" t="s">
        <v>58</v>
      </c>
      <c r="F675" t="s">
        <v>59</v>
      </c>
      <c r="G675" t="s">
        <v>14</v>
      </c>
      <c r="H675" s="68">
        <v>0</v>
      </c>
      <c r="I675" s="74">
        <v>2020</v>
      </c>
      <c r="J675" s="74">
        <v>2020</v>
      </c>
      <c r="K675">
        <v>0</v>
      </c>
      <c r="L675" s="74">
        <v>-18.591604</v>
      </c>
      <c r="M675" s="74">
        <v>-46.496006000000001</v>
      </c>
      <c r="N675" s="76">
        <v>0</v>
      </c>
      <c r="O675" t="s">
        <v>842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</row>
    <row r="676" spans="1:27" x14ac:dyDescent="0.25">
      <c r="A676" s="74">
        <v>2020</v>
      </c>
      <c r="B676" s="74">
        <v>1</v>
      </c>
      <c r="C676" t="s">
        <v>991</v>
      </c>
      <c r="D676" t="s">
        <v>900</v>
      </c>
      <c r="E676" t="s">
        <v>58</v>
      </c>
      <c r="F676" t="s">
        <v>59</v>
      </c>
      <c r="G676" t="s">
        <v>14</v>
      </c>
      <c r="H676" s="68">
        <v>0</v>
      </c>
      <c r="I676" s="74">
        <v>2020</v>
      </c>
      <c r="J676" s="74">
        <v>2020</v>
      </c>
      <c r="K676">
        <v>0</v>
      </c>
      <c r="L676" s="74">
        <v>-18.591604</v>
      </c>
      <c r="M676" s="74">
        <v>-46.496006000000001</v>
      </c>
      <c r="N676" s="76">
        <v>0</v>
      </c>
      <c r="O676" t="s">
        <v>842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</row>
    <row r="677" spans="1:27" x14ac:dyDescent="0.25">
      <c r="A677" s="74">
        <v>2020</v>
      </c>
      <c r="B677" s="74">
        <v>1</v>
      </c>
      <c r="C677" t="s">
        <v>992</v>
      </c>
      <c r="D677" t="s">
        <v>900</v>
      </c>
      <c r="E677" t="s">
        <v>58</v>
      </c>
      <c r="F677" t="s">
        <v>67</v>
      </c>
      <c r="G677" t="s">
        <v>14</v>
      </c>
      <c r="H677" s="68">
        <v>0</v>
      </c>
      <c r="I677" s="74">
        <v>2020</v>
      </c>
      <c r="J677" s="74">
        <v>2020</v>
      </c>
      <c r="K677">
        <v>0</v>
      </c>
      <c r="L677" s="75">
        <v>-18.928723999999999</v>
      </c>
      <c r="M677" s="75">
        <v>-48.274265999999997</v>
      </c>
      <c r="N677" s="76">
        <v>0</v>
      </c>
      <c r="O677" t="s">
        <v>842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</row>
    <row r="678" spans="1:27" x14ac:dyDescent="0.25">
      <c r="A678" s="74">
        <v>2020</v>
      </c>
      <c r="B678" s="74">
        <v>1</v>
      </c>
      <c r="C678" t="s">
        <v>993</v>
      </c>
      <c r="D678" t="s">
        <v>900</v>
      </c>
      <c r="E678" t="s">
        <v>58</v>
      </c>
      <c r="F678" t="s">
        <v>73</v>
      </c>
      <c r="G678" t="s">
        <v>14</v>
      </c>
      <c r="H678" s="68">
        <v>0</v>
      </c>
      <c r="I678" s="74">
        <v>2020</v>
      </c>
      <c r="J678" s="74">
        <v>2020</v>
      </c>
      <c r="K678">
        <v>0</v>
      </c>
      <c r="L678" s="74">
        <v>-18.977387</v>
      </c>
      <c r="M678" s="74">
        <v>-49.467793999999998</v>
      </c>
      <c r="N678" s="76">
        <v>0</v>
      </c>
      <c r="O678" t="s">
        <v>842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</row>
    <row r="679" spans="1:27" x14ac:dyDescent="0.25">
      <c r="A679" s="74">
        <v>2020</v>
      </c>
      <c r="B679" s="74">
        <v>1</v>
      </c>
      <c r="C679" t="s">
        <v>994</v>
      </c>
      <c r="D679" t="s">
        <v>900</v>
      </c>
      <c r="E679" t="s">
        <v>58</v>
      </c>
      <c r="F679" t="s">
        <v>73</v>
      </c>
      <c r="G679" t="s">
        <v>14</v>
      </c>
      <c r="H679" s="68">
        <v>0</v>
      </c>
      <c r="I679" s="74">
        <v>2020</v>
      </c>
      <c r="J679" s="74">
        <v>2020</v>
      </c>
      <c r="K679">
        <v>0</v>
      </c>
      <c r="L679" s="74">
        <v>-18.977387</v>
      </c>
      <c r="M679" s="74">
        <v>-49.467793999999998</v>
      </c>
      <c r="N679" s="76">
        <v>0</v>
      </c>
      <c r="O679" t="s">
        <v>842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</row>
    <row r="680" spans="1:27" x14ac:dyDescent="0.25">
      <c r="A680" s="74">
        <v>2020</v>
      </c>
      <c r="B680" s="74">
        <v>1</v>
      </c>
      <c r="C680" t="s">
        <v>995</v>
      </c>
      <c r="D680" t="s">
        <v>900</v>
      </c>
      <c r="E680" t="s">
        <v>58</v>
      </c>
      <c r="F680" t="s">
        <v>73</v>
      </c>
      <c r="G680" t="s">
        <v>14</v>
      </c>
      <c r="H680" s="68">
        <v>0</v>
      </c>
      <c r="I680" s="74">
        <v>2020</v>
      </c>
      <c r="J680" s="74">
        <v>2020</v>
      </c>
      <c r="K680">
        <v>0</v>
      </c>
      <c r="L680" s="74">
        <v>-18.977387</v>
      </c>
      <c r="M680" s="74">
        <v>-49.467793999999998</v>
      </c>
      <c r="N680" s="76">
        <v>0</v>
      </c>
      <c r="O680" t="s">
        <v>842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</row>
    <row r="681" spans="1:27" x14ac:dyDescent="0.25">
      <c r="A681" s="74">
        <v>2020</v>
      </c>
      <c r="B681" s="74">
        <v>1</v>
      </c>
      <c r="C681" t="s">
        <v>996</v>
      </c>
      <c r="D681" t="s">
        <v>900</v>
      </c>
      <c r="E681" t="s">
        <v>58</v>
      </c>
      <c r="F681" t="s">
        <v>73</v>
      </c>
      <c r="G681" t="s">
        <v>14</v>
      </c>
      <c r="H681" s="68">
        <v>0</v>
      </c>
      <c r="I681" s="74">
        <v>2020</v>
      </c>
      <c r="J681" s="74">
        <v>2020</v>
      </c>
      <c r="K681">
        <v>0</v>
      </c>
      <c r="L681" s="74">
        <v>-18.977387</v>
      </c>
      <c r="M681" s="74">
        <v>-49.467793999999998</v>
      </c>
      <c r="N681" s="76">
        <v>0</v>
      </c>
      <c r="O681" t="s">
        <v>842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</row>
    <row r="682" spans="1:27" x14ac:dyDescent="0.25">
      <c r="A682" s="74">
        <v>2020</v>
      </c>
      <c r="B682" s="74">
        <v>1</v>
      </c>
      <c r="C682" t="s">
        <v>997</v>
      </c>
      <c r="D682" t="s">
        <v>900</v>
      </c>
      <c r="E682" t="s">
        <v>58</v>
      </c>
      <c r="F682" t="s">
        <v>73</v>
      </c>
      <c r="G682" t="s">
        <v>14</v>
      </c>
      <c r="H682" s="68">
        <v>0</v>
      </c>
      <c r="I682" s="74">
        <v>2020</v>
      </c>
      <c r="J682" s="74">
        <v>2020</v>
      </c>
      <c r="K682">
        <v>0</v>
      </c>
      <c r="L682" s="74">
        <v>-18.977387</v>
      </c>
      <c r="M682" s="74">
        <v>-49.467793999999998</v>
      </c>
      <c r="N682" s="76">
        <v>0</v>
      </c>
      <c r="O682" t="s">
        <v>842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</row>
    <row r="683" spans="1:27" x14ac:dyDescent="0.25">
      <c r="A683" s="74">
        <v>2020</v>
      </c>
      <c r="B683" s="74">
        <v>1</v>
      </c>
      <c r="C683" t="s">
        <v>998</v>
      </c>
      <c r="D683" t="s">
        <v>900</v>
      </c>
      <c r="E683" t="s">
        <v>58</v>
      </c>
      <c r="F683" t="s">
        <v>67</v>
      </c>
      <c r="G683" t="s">
        <v>14</v>
      </c>
      <c r="H683" s="68">
        <v>0</v>
      </c>
      <c r="I683" s="74">
        <v>2020</v>
      </c>
      <c r="J683" s="74">
        <v>2020</v>
      </c>
      <c r="K683">
        <v>0</v>
      </c>
      <c r="L683" s="75">
        <v>-18.928723999999999</v>
      </c>
      <c r="M683" s="75">
        <v>-48.274265999999997</v>
      </c>
      <c r="N683" s="76">
        <v>0</v>
      </c>
      <c r="O683" t="s">
        <v>842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</row>
    <row r="684" spans="1:27" x14ac:dyDescent="0.25">
      <c r="A684" s="74">
        <v>2020</v>
      </c>
      <c r="B684" s="74">
        <v>1</v>
      </c>
      <c r="C684" t="s">
        <v>998</v>
      </c>
      <c r="D684" t="s">
        <v>900</v>
      </c>
      <c r="E684" t="s">
        <v>58</v>
      </c>
      <c r="F684" t="s">
        <v>73</v>
      </c>
      <c r="G684" t="s">
        <v>14</v>
      </c>
      <c r="H684" s="68">
        <v>0</v>
      </c>
      <c r="I684" s="74">
        <v>2020</v>
      </c>
      <c r="J684" s="74">
        <v>2020</v>
      </c>
      <c r="K684">
        <v>0</v>
      </c>
      <c r="L684" s="74">
        <v>-18.977387</v>
      </c>
      <c r="M684" s="74">
        <v>-49.467793999999998</v>
      </c>
      <c r="N684" s="76">
        <v>0</v>
      </c>
      <c r="O684" t="s">
        <v>842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</row>
    <row r="685" spans="1:27" x14ac:dyDescent="0.25">
      <c r="A685" s="74">
        <v>2020</v>
      </c>
      <c r="B685" s="74">
        <v>1</v>
      </c>
      <c r="C685" t="s">
        <v>998</v>
      </c>
      <c r="D685" t="s">
        <v>900</v>
      </c>
      <c r="E685" t="s">
        <v>58</v>
      </c>
      <c r="F685" t="s">
        <v>59</v>
      </c>
      <c r="G685" t="s">
        <v>14</v>
      </c>
      <c r="H685" s="68">
        <v>0</v>
      </c>
      <c r="I685" s="74">
        <v>2020</v>
      </c>
      <c r="J685" s="74">
        <v>2020</v>
      </c>
      <c r="K685">
        <v>0</v>
      </c>
      <c r="L685" s="74">
        <v>-18.591604</v>
      </c>
      <c r="M685" s="74">
        <v>-46.496006000000001</v>
      </c>
      <c r="N685" s="76">
        <v>0</v>
      </c>
      <c r="O685" t="s">
        <v>842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</row>
    <row r="686" spans="1:27" x14ac:dyDescent="0.25">
      <c r="A686" s="74">
        <v>2020</v>
      </c>
      <c r="B686" s="74">
        <v>1</v>
      </c>
      <c r="C686" t="s">
        <v>999</v>
      </c>
      <c r="D686" t="s">
        <v>900</v>
      </c>
      <c r="E686" t="s">
        <v>58</v>
      </c>
      <c r="F686" t="s">
        <v>67</v>
      </c>
      <c r="G686" t="s">
        <v>14</v>
      </c>
      <c r="H686" s="68">
        <v>0</v>
      </c>
      <c r="I686" s="74">
        <v>2020</v>
      </c>
      <c r="J686" s="74">
        <v>2020</v>
      </c>
      <c r="K686" s="74">
        <v>295</v>
      </c>
      <c r="L686" s="74">
        <v>-18.591604</v>
      </c>
      <c r="M686" s="74">
        <v>-46.496006000000001</v>
      </c>
      <c r="N686" s="76">
        <v>0</v>
      </c>
      <c r="O686" t="s">
        <v>842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</row>
    <row r="687" spans="1:27" x14ac:dyDescent="0.25">
      <c r="A687" s="74">
        <v>2020</v>
      </c>
      <c r="B687" s="74">
        <v>1</v>
      </c>
      <c r="C687" t="s">
        <v>1000</v>
      </c>
      <c r="D687" t="s">
        <v>900</v>
      </c>
      <c r="E687" t="s">
        <v>58</v>
      </c>
      <c r="F687" t="s">
        <v>67</v>
      </c>
      <c r="G687" t="s">
        <v>14</v>
      </c>
      <c r="H687" s="68">
        <v>950</v>
      </c>
      <c r="I687" s="74">
        <v>2020</v>
      </c>
      <c r="J687" s="74">
        <v>2020</v>
      </c>
      <c r="K687" s="74">
        <v>3479</v>
      </c>
      <c r="L687" s="74">
        <v>-18.591604</v>
      </c>
      <c r="M687" s="74">
        <v>-46.496006000000001</v>
      </c>
      <c r="N687" s="76">
        <v>0</v>
      </c>
      <c r="O687" t="s">
        <v>842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</row>
    <row r="688" spans="1:27" x14ac:dyDescent="0.25">
      <c r="A688" s="74">
        <v>2020</v>
      </c>
      <c r="B688" s="74">
        <v>1</v>
      </c>
      <c r="C688" t="s">
        <v>998</v>
      </c>
      <c r="D688" t="s">
        <v>900</v>
      </c>
      <c r="E688" t="s">
        <v>58</v>
      </c>
      <c r="F688" t="s">
        <v>63</v>
      </c>
      <c r="G688" t="s">
        <v>14</v>
      </c>
      <c r="H688" s="68">
        <v>0</v>
      </c>
      <c r="I688" s="74">
        <v>2020</v>
      </c>
      <c r="J688" s="74">
        <v>2020</v>
      </c>
      <c r="K688">
        <v>0</v>
      </c>
      <c r="L688" s="74">
        <v>-18.729498</v>
      </c>
      <c r="M688" s="74">
        <v>-47.49577</v>
      </c>
      <c r="N688" s="76">
        <v>0</v>
      </c>
      <c r="O688" t="s">
        <v>842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</row>
    <row r="689" spans="1:27" x14ac:dyDescent="0.25">
      <c r="A689" s="74">
        <v>2020</v>
      </c>
      <c r="B689" s="74">
        <v>1</v>
      </c>
      <c r="C689" t="s">
        <v>850</v>
      </c>
      <c r="D689" t="s">
        <v>848</v>
      </c>
      <c r="E689" t="s">
        <v>58</v>
      </c>
      <c r="F689" t="s">
        <v>67</v>
      </c>
      <c r="G689" t="s">
        <v>14</v>
      </c>
      <c r="H689" s="68">
        <v>0</v>
      </c>
      <c r="I689" s="74">
        <v>2020</v>
      </c>
      <c r="J689" s="74">
        <v>2020</v>
      </c>
      <c r="K689">
        <v>0</v>
      </c>
      <c r="L689" s="75">
        <v>-18.928723999999999</v>
      </c>
      <c r="M689" s="75">
        <v>-48.274265999999997</v>
      </c>
      <c r="N689" s="76">
        <v>0</v>
      </c>
      <c r="O689" t="s">
        <v>849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</row>
    <row r="690" spans="1:27" x14ac:dyDescent="0.25">
      <c r="A690" s="74">
        <v>2020</v>
      </c>
      <c r="B690" s="74">
        <v>1</v>
      </c>
      <c r="C690" t="s">
        <v>851</v>
      </c>
      <c r="D690" t="s">
        <v>848</v>
      </c>
      <c r="E690" t="s">
        <v>58</v>
      </c>
      <c r="F690" t="s">
        <v>67</v>
      </c>
      <c r="G690" t="s">
        <v>14</v>
      </c>
      <c r="H690" s="68">
        <v>0</v>
      </c>
      <c r="I690" s="74">
        <v>2020</v>
      </c>
      <c r="J690" s="74">
        <v>2020</v>
      </c>
      <c r="K690">
        <v>0</v>
      </c>
      <c r="L690" s="75">
        <v>-18.928723999999999</v>
      </c>
      <c r="M690" s="75">
        <v>-48.274265999999997</v>
      </c>
      <c r="N690" s="76">
        <v>0</v>
      </c>
      <c r="O690" t="s">
        <v>849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</row>
    <row r="691" spans="1:27" x14ac:dyDescent="0.25">
      <c r="A691" s="74">
        <v>2020</v>
      </c>
      <c r="B691" s="74">
        <v>1</v>
      </c>
      <c r="C691" t="s">
        <v>852</v>
      </c>
      <c r="D691" t="s">
        <v>848</v>
      </c>
      <c r="E691" t="s">
        <v>58</v>
      </c>
      <c r="F691" t="s">
        <v>67</v>
      </c>
      <c r="G691" t="s">
        <v>14</v>
      </c>
      <c r="H691" s="68">
        <v>0</v>
      </c>
      <c r="I691" s="74">
        <v>2020</v>
      </c>
      <c r="J691" s="74">
        <v>2020</v>
      </c>
      <c r="K691">
        <v>0</v>
      </c>
      <c r="L691" s="75">
        <v>-18.928723999999999</v>
      </c>
      <c r="M691" s="75">
        <v>-48.274265999999997</v>
      </c>
      <c r="N691" s="76">
        <v>0</v>
      </c>
      <c r="O691" t="s">
        <v>849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</row>
    <row r="692" spans="1:27" x14ac:dyDescent="0.25">
      <c r="A692" s="74">
        <v>2020</v>
      </c>
      <c r="B692" s="74">
        <v>1</v>
      </c>
      <c r="C692" t="s">
        <v>853</v>
      </c>
      <c r="D692" t="s">
        <v>848</v>
      </c>
      <c r="E692" t="s">
        <v>58</v>
      </c>
      <c r="F692" t="s">
        <v>67</v>
      </c>
      <c r="G692" t="s">
        <v>14</v>
      </c>
      <c r="H692" s="68">
        <v>0</v>
      </c>
      <c r="I692" s="74">
        <v>2020</v>
      </c>
      <c r="J692" s="74">
        <v>2020</v>
      </c>
      <c r="K692">
        <v>0</v>
      </c>
      <c r="L692" s="75">
        <v>-18.928723999999999</v>
      </c>
      <c r="M692" s="75">
        <v>-48.274265999999997</v>
      </c>
      <c r="N692" s="76">
        <v>0</v>
      </c>
      <c r="O692" t="s">
        <v>849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</row>
    <row r="693" spans="1:27" x14ac:dyDescent="0.25">
      <c r="A693" s="74">
        <v>2020</v>
      </c>
      <c r="B693" s="74">
        <v>1</v>
      </c>
      <c r="C693" t="s">
        <v>854</v>
      </c>
      <c r="D693" t="s">
        <v>848</v>
      </c>
      <c r="E693" t="s">
        <v>58</v>
      </c>
      <c r="F693" t="s">
        <v>67</v>
      </c>
      <c r="G693" t="s">
        <v>14</v>
      </c>
      <c r="H693" s="68">
        <v>0</v>
      </c>
      <c r="I693" s="74">
        <v>2020</v>
      </c>
      <c r="J693" s="74">
        <v>2020</v>
      </c>
      <c r="K693">
        <v>0</v>
      </c>
      <c r="L693" s="75">
        <v>-18.928723999999999</v>
      </c>
      <c r="M693" s="75">
        <v>-48.274265999999997</v>
      </c>
      <c r="N693" s="76">
        <v>0</v>
      </c>
      <c r="O693" t="s">
        <v>849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</row>
    <row r="694" spans="1:27" x14ac:dyDescent="0.25">
      <c r="A694" s="74">
        <v>2020</v>
      </c>
      <c r="B694" s="74">
        <v>1</v>
      </c>
      <c r="C694" t="s">
        <v>855</v>
      </c>
      <c r="D694" t="s">
        <v>848</v>
      </c>
      <c r="E694" t="s">
        <v>58</v>
      </c>
      <c r="F694" t="s">
        <v>67</v>
      </c>
      <c r="G694" t="s">
        <v>14</v>
      </c>
      <c r="H694" s="68">
        <v>0</v>
      </c>
      <c r="I694" s="74">
        <v>2020</v>
      </c>
      <c r="J694" s="74">
        <v>2020</v>
      </c>
      <c r="K694">
        <v>0</v>
      </c>
      <c r="L694" s="75">
        <v>-18.928723999999999</v>
      </c>
      <c r="M694" s="75">
        <v>-48.274265999999997</v>
      </c>
      <c r="N694" s="76">
        <v>0</v>
      </c>
      <c r="O694" t="s">
        <v>849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</row>
    <row r="695" spans="1:27" x14ac:dyDescent="0.25">
      <c r="A695" s="74">
        <v>2020</v>
      </c>
      <c r="B695" s="74">
        <v>1</v>
      </c>
      <c r="C695" t="s">
        <v>856</v>
      </c>
      <c r="D695" t="s">
        <v>848</v>
      </c>
      <c r="E695" t="s">
        <v>58</v>
      </c>
      <c r="F695" t="s">
        <v>67</v>
      </c>
      <c r="G695" t="s">
        <v>14</v>
      </c>
      <c r="H695" s="68">
        <v>0</v>
      </c>
      <c r="I695" s="74">
        <v>2020</v>
      </c>
      <c r="J695" s="74">
        <v>2020</v>
      </c>
      <c r="K695">
        <v>0</v>
      </c>
      <c r="L695" s="75">
        <v>-18.928723999999999</v>
      </c>
      <c r="M695" s="75">
        <v>-48.274265999999997</v>
      </c>
      <c r="N695" s="76">
        <v>0</v>
      </c>
      <c r="O695" t="s">
        <v>849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</row>
    <row r="696" spans="1:27" x14ac:dyDescent="0.25">
      <c r="A696" s="74">
        <v>2020</v>
      </c>
      <c r="B696" s="74">
        <v>1</v>
      </c>
      <c r="C696" t="s">
        <v>857</v>
      </c>
      <c r="D696" t="s">
        <v>848</v>
      </c>
      <c r="E696" t="s">
        <v>58</v>
      </c>
      <c r="F696" t="s">
        <v>67</v>
      </c>
      <c r="G696" t="s">
        <v>14</v>
      </c>
      <c r="H696" s="68">
        <v>0</v>
      </c>
      <c r="I696" s="74">
        <v>2020</v>
      </c>
      <c r="J696" s="74">
        <v>2020</v>
      </c>
      <c r="K696">
        <v>0</v>
      </c>
      <c r="L696" s="75">
        <v>-18.928723999999999</v>
      </c>
      <c r="M696" s="75">
        <v>-48.274265999999997</v>
      </c>
      <c r="N696" s="76">
        <v>0</v>
      </c>
      <c r="O696" t="s">
        <v>849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</row>
    <row r="697" spans="1:27" x14ac:dyDescent="0.25">
      <c r="A697" s="74">
        <v>2020</v>
      </c>
      <c r="B697" s="74">
        <v>1</v>
      </c>
      <c r="C697" t="s">
        <v>858</v>
      </c>
      <c r="D697" t="s">
        <v>848</v>
      </c>
      <c r="E697" t="s">
        <v>58</v>
      </c>
      <c r="F697" t="s">
        <v>73</v>
      </c>
      <c r="G697" t="s">
        <v>14</v>
      </c>
      <c r="H697" s="68">
        <v>0</v>
      </c>
      <c r="I697" s="74">
        <v>2020</v>
      </c>
      <c r="J697" s="74">
        <v>2020</v>
      </c>
      <c r="K697">
        <v>0</v>
      </c>
      <c r="L697" s="74">
        <v>-18.977387</v>
      </c>
      <c r="M697" s="74">
        <v>-49.467793999999998</v>
      </c>
      <c r="N697" s="76">
        <v>0</v>
      </c>
      <c r="O697" t="s">
        <v>849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</row>
    <row r="698" spans="1:27" x14ac:dyDescent="0.25">
      <c r="A698" s="74">
        <v>2020</v>
      </c>
      <c r="B698" s="74">
        <v>1</v>
      </c>
      <c r="C698" t="s">
        <v>859</v>
      </c>
      <c r="D698" t="s">
        <v>848</v>
      </c>
      <c r="E698" t="s">
        <v>58</v>
      </c>
      <c r="F698" t="s">
        <v>67</v>
      </c>
      <c r="G698" t="s">
        <v>14</v>
      </c>
      <c r="H698" s="68">
        <v>0</v>
      </c>
      <c r="I698" s="74">
        <v>2020</v>
      </c>
      <c r="J698" s="74">
        <v>2020</v>
      </c>
      <c r="K698">
        <v>0</v>
      </c>
      <c r="L698" s="75">
        <v>-18.928723999999999</v>
      </c>
      <c r="M698" s="75">
        <v>-48.274265999999997</v>
      </c>
      <c r="N698" s="76">
        <v>0</v>
      </c>
      <c r="O698" t="s">
        <v>849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</row>
    <row r="699" spans="1:27" x14ac:dyDescent="0.25">
      <c r="A699" s="74">
        <v>2020</v>
      </c>
      <c r="B699" s="74">
        <v>1</v>
      </c>
      <c r="C699" t="s">
        <v>860</v>
      </c>
      <c r="D699" t="s">
        <v>848</v>
      </c>
      <c r="E699" t="s">
        <v>58</v>
      </c>
      <c r="F699" t="s">
        <v>67</v>
      </c>
      <c r="G699" t="s">
        <v>14</v>
      </c>
      <c r="H699" s="68">
        <v>0</v>
      </c>
      <c r="I699" s="74">
        <v>2020</v>
      </c>
      <c r="J699" s="74">
        <v>2020</v>
      </c>
      <c r="K699">
        <v>0</v>
      </c>
      <c r="L699" s="75">
        <v>-18.928723999999999</v>
      </c>
      <c r="M699" s="75">
        <v>-48.274265999999997</v>
      </c>
      <c r="N699" s="76">
        <v>0</v>
      </c>
      <c r="O699" t="s">
        <v>849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</row>
    <row r="700" spans="1:27" x14ac:dyDescent="0.25">
      <c r="A700" s="74">
        <v>2020</v>
      </c>
      <c r="B700" s="74">
        <v>1</v>
      </c>
      <c r="C700" t="s">
        <v>861</v>
      </c>
      <c r="D700" t="s">
        <v>848</v>
      </c>
      <c r="E700" t="s">
        <v>58</v>
      </c>
      <c r="F700" t="s">
        <v>67</v>
      </c>
      <c r="G700" t="s">
        <v>14</v>
      </c>
      <c r="H700" s="68">
        <v>0</v>
      </c>
      <c r="I700" s="74">
        <v>2020</v>
      </c>
      <c r="J700" s="74">
        <v>2020</v>
      </c>
      <c r="K700">
        <v>0</v>
      </c>
      <c r="L700" s="75">
        <v>-18.928723999999999</v>
      </c>
      <c r="M700" s="75">
        <v>-48.274265999999997</v>
      </c>
      <c r="N700" s="76">
        <v>0</v>
      </c>
      <c r="O700" t="s">
        <v>849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</row>
    <row r="701" spans="1:27" x14ac:dyDescent="0.25">
      <c r="A701" s="74">
        <v>2020</v>
      </c>
      <c r="B701" s="74">
        <v>1</v>
      </c>
      <c r="C701" t="s">
        <v>862</v>
      </c>
      <c r="D701" t="s">
        <v>848</v>
      </c>
      <c r="E701" t="s">
        <v>58</v>
      </c>
      <c r="F701" t="s">
        <v>67</v>
      </c>
      <c r="G701" t="s">
        <v>14</v>
      </c>
      <c r="H701" s="68">
        <v>0</v>
      </c>
      <c r="I701" s="74">
        <v>2020</v>
      </c>
      <c r="J701" s="74">
        <v>2020</v>
      </c>
      <c r="K701">
        <v>0</v>
      </c>
      <c r="L701" s="75">
        <v>-18.928723999999999</v>
      </c>
      <c r="M701" s="75">
        <v>-48.274265999999997</v>
      </c>
      <c r="N701" s="76">
        <v>0</v>
      </c>
      <c r="O701" t="s">
        <v>849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</row>
    <row r="702" spans="1:27" x14ac:dyDescent="0.25">
      <c r="A702" s="74">
        <v>2020</v>
      </c>
      <c r="B702" s="74">
        <v>1</v>
      </c>
      <c r="C702" t="s">
        <v>863</v>
      </c>
      <c r="D702" t="s">
        <v>848</v>
      </c>
      <c r="E702" t="s">
        <v>58</v>
      </c>
      <c r="F702" t="s">
        <v>67</v>
      </c>
      <c r="G702" t="s">
        <v>14</v>
      </c>
      <c r="H702" s="68">
        <v>0</v>
      </c>
      <c r="I702" s="74">
        <v>2020</v>
      </c>
      <c r="J702" s="74">
        <v>2020</v>
      </c>
      <c r="K702">
        <v>0</v>
      </c>
      <c r="L702" s="75">
        <v>-18.928723999999999</v>
      </c>
      <c r="M702" s="75">
        <v>-48.274265999999997</v>
      </c>
      <c r="N702" s="76">
        <v>0</v>
      </c>
      <c r="O702" t="s">
        <v>849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</row>
    <row r="703" spans="1:27" x14ac:dyDescent="0.25">
      <c r="A703" s="74">
        <v>2020</v>
      </c>
      <c r="B703" s="74">
        <v>1</v>
      </c>
      <c r="C703" t="s">
        <v>864</v>
      </c>
      <c r="D703" t="s">
        <v>848</v>
      </c>
      <c r="E703" t="s">
        <v>58</v>
      </c>
      <c r="F703" t="s">
        <v>67</v>
      </c>
      <c r="G703" t="s">
        <v>14</v>
      </c>
      <c r="H703" s="68">
        <v>0</v>
      </c>
      <c r="I703" s="74">
        <v>2020</v>
      </c>
      <c r="J703" s="74">
        <v>2020</v>
      </c>
      <c r="K703">
        <v>0</v>
      </c>
      <c r="L703" s="75">
        <v>-18.928723999999999</v>
      </c>
      <c r="M703" s="75">
        <v>-48.274265999999997</v>
      </c>
      <c r="N703" s="76">
        <v>0</v>
      </c>
      <c r="O703" t="s">
        <v>849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</row>
    <row r="704" spans="1:27" x14ac:dyDescent="0.25">
      <c r="A704" s="74">
        <v>2020</v>
      </c>
      <c r="B704" s="74">
        <v>1</v>
      </c>
      <c r="C704" t="s">
        <v>865</v>
      </c>
      <c r="D704" t="s">
        <v>848</v>
      </c>
      <c r="E704" t="s">
        <v>58</v>
      </c>
      <c r="F704" t="s">
        <v>67</v>
      </c>
      <c r="G704" t="s">
        <v>14</v>
      </c>
      <c r="H704" s="68">
        <v>0</v>
      </c>
      <c r="I704" s="74">
        <v>2020</v>
      </c>
      <c r="J704" s="74">
        <v>2020</v>
      </c>
      <c r="K704">
        <v>0</v>
      </c>
      <c r="L704" s="75">
        <v>-18.928723999999999</v>
      </c>
      <c r="M704" s="75">
        <v>-48.274265999999997</v>
      </c>
      <c r="N704" s="76">
        <v>0</v>
      </c>
      <c r="O704" t="s">
        <v>849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</row>
    <row r="705" spans="1:27" x14ac:dyDescent="0.25">
      <c r="A705" s="74">
        <v>2020</v>
      </c>
      <c r="B705" s="74">
        <v>1</v>
      </c>
      <c r="C705" t="s">
        <v>866</v>
      </c>
      <c r="D705" t="s">
        <v>848</v>
      </c>
      <c r="E705" t="s">
        <v>58</v>
      </c>
      <c r="F705" t="s">
        <v>67</v>
      </c>
      <c r="G705" t="s">
        <v>14</v>
      </c>
      <c r="H705" s="68">
        <v>0</v>
      </c>
      <c r="I705" s="74">
        <v>2020</v>
      </c>
      <c r="J705" s="74">
        <v>2020</v>
      </c>
      <c r="K705">
        <v>0</v>
      </c>
      <c r="L705" s="75">
        <v>-18.928723999999999</v>
      </c>
      <c r="M705" s="75">
        <v>-48.274265999999997</v>
      </c>
      <c r="N705" s="76">
        <v>0</v>
      </c>
      <c r="O705" t="s">
        <v>849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</row>
    <row r="706" spans="1:27" x14ac:dyDescent="0.25">
      <c r="A706" s="74">
        <v>2020</v>
      </c>
      <c r="B706" s="74">
        <v>1</v>
      </c>
      <c r="C706" t="s">
        <v>867</v>
      </c>
      <c r="D706" t="s">
        <v>848</v>
      </c>
      <c r="E706" t="s">
        <v>58</v>
      </c>
      <c r="F706" t="s">
        <v>67</v>
      </c>
      <c r="G706" t="s">
        <v>14</v>
      </c>
      <c r="H706" s="68">
        <v>0</v>
      </c>
      <c r="I706" s="74">
        <v>2020</v>
      </c>
      <c r="J706" s="74">
        <v>2020</v>
      </c>
      <c r="K706">
        <v>0</v>
      </c>
      <c r="L706" s="75">
        <v>-18.928723999999999</v>
      </c>
      <c r="M706" s="75">
        <v>-48.274265999999997</v>
      </c>
      <c r="N706" s="76">
        <v>0</v>
      </c>
      <c r="O706" t="s">
        <v>849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</row>
    <row r="707" spans="1:27" x14ac:dyDescent="0.25">
      <c r="A707" s="74">
        <v>2020</v>
      </c>
      <c r="B707" s="74">
        <v>1</v>
      </c>
      <c r="C707" t="s">
        <v>868</v>
      </c>
      <c r="D707" t="s">
        <v>848</v>
      </c>
      <c r="E707" t="s">
        <v>58</v>
      </c>
      <c r="F707" t="s">
        <v>67</v>
      </c>
      <c r="G707" t="s">
        <v>14</v>
      </c>
      <c r="H707" s="68">
        <v>0</v>
      </c>
      <c r="I707" s="74">
        <v>2020</v>
      </c>
      <c r="J707" s="74">
        <v>2020</v>
      </c>
      <c r="K707">
        <v>0</v>
      </c>
      <c r="L707" s="75">
        <v>-18.928723999999999</v>
      </c>
      <c r="M707" s="75">
        <v>-48.274265999999997</v>
      </c>
      <c r="N707" s="76">
        <v>0</v>
      </c>
      <c r="O707" t="s">
        <v>849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</row>
    <row r="708" spans="1:27" x14ac:dyDescent="0.25">
      <c r="A708" s="74">
        <v>2020</v>
      </c>
      <c r="B708" s="74">
        <v>1</v>
      </c>
      <c r="C708" t="s">
        <v>869</v>
      </c>
      <c r="D708" t="s">
        <v>848</v>
      </c>
      <c r="E708" t="s">
        <v>58</v>
      </c>
      <c r="F708" t="s">
        <v>67</v>
      </c>
      <c r="G708" t="s">
        <v>14</v>
      </c>
      <c r="H708" s="68">
        <v>0</v>
      </c>
      <c r="I708" s="74">
        <v>2020</v>
      </c>
      <c r="J708" s="74">
        <v>2020</v>
      </c>
      <c r="K708">
        <v>0</v>
      </c>
      <c r="L708" s="75">
        <v>-18.928723999999999</v>
      </c>
      <c r="M708" s="75">
        <v>-48.274265999999997</v>
      </c>
      <c r="N708" s="76">
        <v>0</v>
      </c>
      <c r="O708" t="s">
        <v>849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</row>
    <row r="709" spans="1:27" x14ac:dyDescent="0.25">
      <c r="A709" s="74">
        <v>2020</v>
      </c>
      <c r="B709" s="74">
        <v>1</v>
      </c>
      <c r="C709" t="s">
        <v>870</v>
      </c>
      <c r="D709" t="s">
        <v>848</v>
      </c>
      <c r="E709" t="s">
        <v>58</v>
      </c>
      <c r="F709" t="s">
        <v>67</v>
      </c>
      <c r="G709" t="s">
        <v>14</v>
      </c>
      <c r="H709" s="68">
        <v>0</v>
      </c>
      <c r="I709" s="74">
        <v>2020</v>
      </c>
      <c r="J709" s="74">
        <v>2020</v>
      </c>
      <c r="K709">
        <v>0</v>
      </c>
      <c r="L709" s="75">
        <v>-18.928723999999999</v>
      </c>
      <c r="M709" s="75">
        <v>-48.274265999999997</v>
      </c>
      <c r="N709" s="76">
        <v>0</v>
      </c>
      <c r="O709" t="s">
        <v>849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</row>
    <row r="710" spans="1:27" x14ac:dyDescent="0.25">
      <c r="A710" s="74">
        <v>2020</v>
      </c>
      <c r="B710" s="74">
        <v>1</v>
      </c>
      <c r="C710" t="s">
        <v>871</v>
      </c>
      <c r="D710" t="s">
        <v>848</v>
      </c>
      <c r="E710" t="s">
        <v>58</v>
      </c>
      <c r="F710" t="s">
        <v>67</v>
      </c>
      <c r="G710" t="s">
        <v>14</v>
      </c>
      <c r="H710" s="68">
        <v>0</v>
      </c>
      <c r="I710" s="74">
        <v>2020</v>
      </c>
      <c r="J710" s="74">
        <v>2020</v>
      </c>
      <c r="K710">
        <v>0</v>
      </c>
      <c r="L710" s="75">
        <v>-18.928723999999999</v>
      </c>
      <c r="M710" s="75">
        <v>-48.274265999999997</v>
      </c>
      <c r="N710" s="76">
        <v>0</v>
      </c>
      <c r="O710" t="s">
        <v>849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</row>
    <row r="711" spans="1:27" x14ac:dyDescent="0.25">
      <c r="A711" s="74">
        <v>2020</v>
      </c>
      <c r="B711" s="74">
        <v>1</v>
      </c>
      <c r="C711" t="s">
        <v>872</v>
      </c>
      <c r="D711" t="s">
        <v>848</v>
      </c>
      <c r="E711" t="s">
        <v>58</v>
      </c>
      <c r="F711" t="s">
        <v>67</v>
      </c>
      <c r="G711" t="s">
        <v>14</v>
      </c>
      <c r="H711" s="68">
        <v>0</v>
      </c>
      <c r="I711" s="74">
        <v>2020</v>
      </c>
      <c r="J711" s="74">
        <v>2020</v>
      </c>
      <c r="K711">
        <v>0</v>
      </c>
      <c r="L711" s="75">
        <v>-18.928723999999999</v>
      </c>
      <c r="M711" s="75">
        <v>-48.274265999999997</v>
      </c>
      <c r="N711" s="76">
        <v>0</v>
      </c>
      <c r="O711" t="s">
        <v>849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</row>
    <row r="712" spans="1:27" x14ac:dyDescent="0.25">
      <c r="A712" s="74">
        <v>2020</v>
      </c>
      <c r="B712" s="74">
        <v>1</v>
      </c>
      <c r="C712" t="s">
        <v>873</v>
      </c>
      <c r="D712" t="s">
        <v>848</v>
      </c>
      <c r="E712" t="s">
        <v>58</v>
      </c>
      <c r="F712" t="s">
        <v>67</v>
      </c>
      <c r="G712" t="s">
        <v>14</v>
      </c>
      <c r="H712" s="68">
        <v>0</v>
      </c>
      <c r="I712" s="74">
        <v>2020</v>
      </c>
      <c r="J712" s="74">
        <v>2020</v>
      </c>
      <c r="K712">
        <v>0</v>
      </c>
      <c r="L712" s="75">
        <v>-18.928723999999999</v>
      </c>
      <c r="M712" s="75">
        <v>-48.274265999999997</v>
      </c>
      <c r="N712" s="76">
        <v>0</v>
      </c>
      <c r="O712" t="s">
        <v>849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</row>
    <row r="713" spans="1:27" x14ac:dyDescent="0.25">
      <c r="A713" s="74">
        <v>2020</v>
      </c>
      <c r="B713" s="74">
        <v>1</v>
      </c>
      <c r="C713" t="s">
        <v>874</v>
      </c>
      <c r="D713" t="s">
        <v>848</v>
      </c>
      <c r="E713" t="s">
        <v>58</v>
      </c>
      <c r="F713" t="s">
        <v>67</v>
      </c>
      <c r="G713" t="s">
        <v>14</v>
      </c>
      <c r="H713" s="68">
        <v>0</v>
      </c>
      <c r="I713" s="74">
        <v>2020</v>
      </c>
      <c r="J713" s="74">
        <v>2020</v>
      </c>
      <c r="K713">
        <v>0</v>
      </c>
      <c r="L713" s="75">
        <v>-18.928723999999999</v>
      </c>
      <c r="M713" s="75">
        <v>-48.274265999999997</v>
      </c>
      <c r="N713" s="76">
        <v>0</v>
      </c>
      <c r="O713" t="s">
        <v>849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</row>
    <row r="714" spans="1:27" x14ac:dyDescent="0.25">
      <c r="A714" s="74">
        <v>2020</v>
      </c>
      <c r="B714" s="74">
        <v>1</v>
      </c>
      <c r="C714" t="s">
        <v>875</v>
      </c>
      <c r="D714" t="s">
        <v>848</v>
      </c>
      <c r="E714" t="s">
        <v>58</v>
      </c>
      <c r="F714" t="s">
        <v>67</v>
      </c>
      <c r="G714" t="s">
        <v>14</v>
      </c>
      <c r="H714" s="68">
        <v>0</v>
      </c>
      <c r="I714" s="74">
        <v>2020</v>
      </c>
      <c r="J714" s="74">
        <v>2020</v>
      </c>
      <c r="K714">
        <v>0</v>
      </c>
      <c r="L714" s="75">
        <v>-18.928723999999999</v>
      </c>
      <c r="M714" s="75">
        <v>-48.274265999999997</v>
      </c>
      <c r="N714" s="76">
        <v>0</v>
      </c>
      <c r="O714" t="s">
        <v>849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</row>
    <row r="715" spans="1:27" x14ac:dyDescent="0.25">
      <c r="A715" s="74">
        <v>2020</v>
      </c>
      <c r="B715" s="74">
        <v>1</v>
      </c>
      <c r="C715" t="s">
        <v>876</v>
      </c>
      <c r="D715" t="s">
        <v>848</v>
      </c>
      <c r="E715" t="s">
        <v>58</v>
      </c>
      <c r="F715" t="s">
        <v>67</v>
      </c>
      <c r="G715" t="s">
        <v>14</v>
      </c>
      <c r="H715" s="68">
        <v>0</v>
      </c>
      <c r="I715" s="74">
        <v>2020</v>
      </c>
      <c r="J715" s="74">
        <v>2020</v>
      </c>
      <c r="K715">
        <v>0</v>
      </c>
      <c r="L715" s="75">
        <v>-18.928723999999999</v>
      </c>
      <c r="M715" s="75">
        <v>-48.274265999999997</v>
      </c>
      <c r="N715" s="76">
        <v>0</v>
      </c>
      <c r="O715" t="s">
        <v>849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</row>
    <row r="716" spans="1:27" x14ac:dyDescent="0.25">
      <c r="A716" s="74">
        <v>2020</v>
      </c>
      <c r="B716" s="74">
        <v>1</v>
      </c>
      <c r="C716" t="s">
        <v>877</v>
      </c>
      <c r="D716" t="s">
        <v>848</v>
      </c>
      <c r="E716" t="s">
        <v>58</v>
      </c>
      <c r="F716" t="s">
        <v>67</v>
      </c>
      <c r="G716" t="s">
        <v>14</v>
      </c>
      <c r="H716" s="68">
        <v>0</v>
      </c>
      <c r="I716" s="74">
        <v>2020</v>
      </c>
      <c r="J716" s="74">
        <v>2020</v>
      </c>
      <c r="K716">
        <v>0</v>
      </c>
      <c r="L716" s="75">
        <v>-18.928723999999999</v>
      </c>
      <c r="M716" s="75">
        <v>-48.274265999999997</v>
      </c>
      <c r="N716" s="76">
        <v>0</v>
      </c>
      <c r="O716" t="s">
        <v>849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</row>
    <row r="717" spans="1:27" x14ac:dyDescent="0.25">
      <c r="A717" s="74">
        <v>2020</v>
      </c>
      <c r="B717" s="74">
        <v>1</v>
      </c>
      <c r="C717" t="s">
        <v>878</v>
      </c>
      <c r="D717" t="s">
        <v>848</v>
      </c>
      <c r="E717" t="s">
        <v>58</v>
      </c>
      <c r="F717" t="s">
        <v>67</v>
      </c>
      <c r="G717" t="s">
        <v>14</v>
      </c>
      <c r="H717" s="68">
        <v>0</v>
      </c>
      <c r="I717" s="74">
        <v>2020</v>
      </c>
      <c r="J717" s="74">
        <v>2020</v>
      </c>
      <c r="K717">
        <v>0</v>
      </c>
      <c r="L717" s="75">
        <v>-18.928723999999999</v>
      </c>
      <c r="M717" s="75">
        <v>-48.274265999999997</v>
      </c>
      <c r="N717" s="76">
        <v>0</v>
      </c>
      <c r="O717" t="s">
        <v>849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</row>
    <row r="718" spans="1:27" x14ac:dyDescent="0.25">
      <c r="A718" s="74">
        <v>2020</v>
      </c>
      <c r="B718" s="74">
        <v>1</v>
      </c>
      <c r="C718" t="s">
        <v>879</v>
      </c>
      <c r="D718" t="s">
        <v>848</v>
      </c>
      <c r="E718" t="s">
        <v>58</v>
      </c>
      <c r="F718" t="s">
        <v>67</v>
      </c>
      <c r="G718" t="s">
        <v>14</v>
      </c>
      <c r="H718" s="68">
        <v>0</v>
      </c>
      <c r="I718" s="74">
        <v>2020</v>
      </c>
      <c r="J718" s="74">
        <v>2020</v>
      </c>
      <c r="K718">
        <v>2859</v>
      </c>
      <c r="L718" s="75">
        <v>-18.928723999999999</v>
      </c>
      <c r="M718" s="75">
        <v>-48.274265999999997</v>
      </c>
      <c r="N718" s="76">
        <v>0</v>
      </c>
      <c r="O718" t="s">
        <v>849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</row>
    <row r="719" spans="1:27" x14ac:dyDescent="0.25">
      <c r="A719" s="74">
        <v>2020</v>
      </c>
      <c r="B719" s="74">
        <v>1</v>
      </c>
      <c r="C719" t="s">
        <v>880</v>
      </c>
      <c r="D719" t="s">
        <v>848</v>
      </c>
      <c r="E719" t="s">
        <v>58</v>
      </c>
      <c r="F719" t="s">
        <v>67</v>
      </c>
      <c r="G719" t="s">
        <v>14</v>
      </c>
      <c r="H719" s="68">
        <v>0</v>
      </c>
      <c r="I719" s="74">
        <v>2020</v>
      </c>
      <c r="J719" s="74">
        <v>2020</v>
      </c>
      <c r="K719">
        <v>2120</v>
      </c>
      <c r="L719" s="75">
        <v>-18.928723999999999</v>
      </c>
      <c r="M719" s="75">
        <v>-48.274265999999997</v>
      </c>
      <c r="N719" s="76">
        <v>0</v>
      </c>
      <c r="O719" t="s">
        <v>849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</row>
    <row r="720" spans="1:27" x14ac:dyDescent="0.25">
      <c r="A720" s="74">
        <v>2020</v>
      </c>
      <c r="B720" s="74">
        <v>1</v>
      </c>
      <c r="C720" t="s">
        <v>881</v>
      </c>
      <c r="D720" t="s">
        <v>848</v>
      </c>
      <c r="E720" t="s">
        <v>58</v>
      </c>
      <c r="F720" t="s">
        <v>67</v>
      </c>
      <c r="G720" t="s">
        <v>14</v>
      </c>
      <c r="H720" s="68">
        <v>0</v>
      </c>
      <c r="I720" s="74">
        <v>2020</v>
      </c>
      <c r="J720" s="74">
        <v>2020</v>
      </c>
      <c r="K720">
        <v>77</v>
      </c>
      <c r="L720" s="75">
        <v>-18.928723999999999</v>
      </c>
      <c r="M720" s="75">
        <v>-48.274265999999997</v>
      </c>
      <c r="N720" s="76">
        <v>0</v>
      </c>
      <c r="O720" t="s">
        <v>849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</row>
    <row r="721" spans="1:27" x14ac:dyDescent="0.25">
      <c r="A721" s="74">
        <v>2020</v>
      </c>
      <c r="B721" s="74">
        <v>1</v>
      </c>
      <c r="C721" t="s">
        <v>882</v>
      </c>
      <c r="D721" t="s">
        <v>848</v>
      </c>
      <c r="E721" t="s">
        <v>58</v>
      </c>
      <c r="F721" t="s">
        <v>67</v>
      </c>
      <c r="G721" t="s">
        <v>14</v>
      </c>
      <c r="H721" s="68">
        <v>0</v>
      </c>
      <c r="I721" s="74">
        <v>2020</v>
      </c>
      <c r="J721" s="74">
        <v>2020</v>
      </c>
      <c r="K721">
        <v>0</v>
      </c>
      <c r="L721" s="75">
        <v>-18.928723999999999</v>
      </c>
      <c r="M721" s="75">
        <v>-48.274265999999997</v>
      </c>
      <c r="N721" s="76">
        <v>0</v>
      </c>
      <c r="O721" t="s">
        <v>849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</row>
    <row r="722" spans="1:27" x14ac:dyDescent="0.25">
      <c r="A722" s="74">
        <v>2020</v>
      </c>
      <c r="B722" s="74">
        <v>1</v>
      </c>
      <c r="C722" t="s">
        <v>883</v>
      </c>
      <c r="D722" t="s">
        <v>848</v>
      </c>
      <c r="E722" t="s">
        <v>58</v>
      </c>
      <c r="F722" t="s">
        <v>67</v>
      </c>
      <c r="G722" t="s">
        <v>14</v>
      </c>
      <c r="H722" s="68">
        <v>0</v>
      </c>
      <c r="I722" s="74">
        <v>2020</v>
      </c>
      <c r="J722" s="74">
        <v>2020</v>
      </c>
      <c r="K722">
        <v>0</v>
      </c>
      <c r="L722" s="75">
        <v>-18.928723999999999</v>
      </c>
      <c r="M722" s="75">
        <v>-48.274265999999997</v>
      </c>
      <c r="N722" s="76">
        <v>0</v>
      </c>
      <c r="O722" t="s">
        <v>849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</row>
    <row r="723" spans="1:27" x14ac:dyDescent="0.25">
      <c r="A723" s="74">
        <v>2020</v>
      </c>
      <c r="B723" s="74">
        <v>1</v>
      </c>
      <c r="C723" t="s">
        <v>884</v>
      </c>
      <c r="D723" t="s">
        <v>848</v>
      </c>
      <c r="E723" t="s">
        <v>58</v>
      </c>
      <c r="F723" t="s">
        <v>67</v>
      </c>
      <c r="G723" t="s">
        <v>14</v>
      </c>
      <c r="H723" s="68">
        <v>0</v>
      </c>
      <c r="I723" s="74">
        <v>2020</v>
      </c>
      <c r="J723" s="74">
        <v>2020</v>
      </c>
      <c r="K723">
        <v>0</v>
      </c>
      <c r="L723" s="75">
        <v>-18.928723999999999</v>
      </c>
      <c r="M723" s="75">
        <v>-48.274265999999997</v>
      </c>
      <c r="N723" s="76">
        <v>0</v>
      </c>
      <c r="O723" t="s">
        <v>849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</row>
    <row r="724" spans="1:27" x14ac:dyDescent="0.25">
      <c r="A724" s="74">
        <v>2020</v>
      </c>
      <c r="B724" s="74">
        <v>1</v>
      </c>
      <c r="C724" t="s">
        <v>885</v>
      </c>
      <c r="D724" t="s">
        <v>848</v>
      </c>
      <c r="E724" t="s">
        <v>58</v>
      </c>
      <c r="F724" t="s">
        <v>67</v>
      </c>
      <c r="G724" t="s">
        <v>14</v>
      </c>
      <c r="H724" s="68">
        <v>0</v>
      </c>
      <c r="I724" s="74">
        <v>2020</v>
      </c>
      <c r="J724" s="74">
        <v>2020</v>
      </c>
      <c r="K724">
        <v>0</v>
      </c>
      <c r="L724" s="75">
        <v>-18.928723999999999</v>
      </c>
      <c r="M724" s="75">
        <v>-48.274265999999997</v>
      </c>
      <c r="N724" s="76">
        <v>0</v>
      </c>
      <c r="O724" t="s">
        <v>849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</row>
    <row r="725" spans="1:27" x14ac:dyDescent="0.25">
      <c r="A725" s="74">
        <v>2020</v>
      </c>
      <c r="B725" s="74">
        <v>1</v>
      </c>
      <c r="C725" t="s">
        <v>886</v>
      </c>
      <c r="D725" t="s">
        <v>848</v>
      </c>
      <c r="E725" t="s">
        <v>58</v>
      </c>
      <c r="F725" t="s">
        <v>67</v>
      </c>
      <c r="G725" t="s">
        <v>14</v>
      </c>
      <c r="H725" s="68">
        <v>0</v>
      </c>
      <c r="I725" s="74">
        <v>2020</v>
      </c>
      <c r="J725" s="74">
        <v>2020</v>
      </c>
      <c r="K725">
        <v>0</v>
      </c>
      <c r="L725" s="75">
        <v>-18.928723999999999</v>
      </c>
      <c r="M725" s="75">
        <v>-48.274265999999997</v>
      </c>
      <c r="N725" s="76">
        <v>0</v>
      </c>
      <c r="O725" t="s">
        <v>849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</row>
    <row r="726" spans="1:27" x14ac:dyDescent="0.25">
      <c r="A726" s="74">
        <v>2020</v>
      </c>
      <c r="B726" s="74">
        <v>1</v>
      </c>
      <c r="C726" t="s">
        <v>887</v>
      </c>
      <c r="D726" t="s">
        <v>848</v>
      </c>
      <c r="E726" t="s">
        <v>58</v>
      </c>
      <c r="F726" t="s">
        <v>67</v>
      </c>
      <c r="G726" t="s">
        <v>14</v>
      </c>
      <c r="H726" s="68">
        <v>0</v>
      </c>
      <c r="I726" s="74">
        <v>2020</v>
      </c>
      <c r="J726" s="74">
        <v>2020</v>
      </c>
      <c r="K726">
        <v>0</v>
      </c>
      <c r="L726" s="75">
        <v>-18.928723999999999</v>
      </c>
      <c r="M726" s="75">
        <v>-48.274265999999997</v>
      </c>
      <c r="N726" s="76">
        <v>0</v>
      </c>
      <c r="O726" t="s">
        <v>849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</row>
    <row r="727" spans="1:27" x14ac:dyDescent="0.25">
      <c r="A727" s="74">
        <v>2020</v>
      </c>
      <c r="B727" s="74">
        <v>1</v>
      </c>
      <c r="C727" t="s">
        <v>888</v>
      </c>
      <c r="D727" t="s">
        <v>848</v>
      </c>
      <c r="E727" t="s">
        <v>58</v>
      </c>
      <c r="F727" t="s">
        <v>73</v>
      </c>
      <c r="G727" t="s">
        <v>14</v>
      </c>
      <c r="H727" s="68">
        <v>0</v>
      </c>
      <c r="I727" s="74">
        <v>2020</v>
      </c>
      <c r="J727" s="74">
        <v>2020</v>
      </c>
      <c r="K727">
        <v>8</v>
      </c>
      <c r="L727" s="74">
        <v>-18.977387</v>
      </c>
      <c r="M727" s="74">
        <v>-49.467793999999998</v>
      </c>
      <c r="N727" s="76">
        <v>0</v>
      </c>
      <c r="O727" t="s">
        <v>849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</row>
    <row r="728" spans="1:27" x14ac:dyDescent="0.25">
      <c r="A728" s="74">
        <v>2020</v>
      </c>
      <c r="B728" s="74">
        <v>1</v>
      </c>
      <c r="C728" t="s">
        <v>889</v>
      </c>
      <c r="D728" t="s">
        <v>848</v>
      </c>
      <c r="E728" t="s">
        <v>58</v>
      </c>
      <c r="F728" t="s">
        <v>67</v>
      </c>
      <c r="G728" t="s">
        <v>14</v>
      </c>
      <c r="H728" s="68">
        <v>0</v>
      </c>
      <c r="I728" s="74">
        <v>2020</v>
      </c>
      <c r="J728" s="74">
        <v>2020</v>
      </c>
      <c r="K728">
        <v>64</v>
      </c>
      <c r="L728" s="75">
        <v>-18.928723999999999</v>
      </c>
      <c r="M728" s="75">
        <v>-48.274265999999997</v>
      </c>
      <c r="N728" s="76">
        <v>0</v>
      </c>
      <c r="O728" t="s">
        <v>849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</row>
    <row r="729" spans="1:27" x14ac:dyDescent="0.25">
      <c r="A729" s="74">
        <v>2020</v>
      </c>
      <c r="B729" s="74">
        <v>1</v>
      </c>
      <c r="C729" t="s">
        <v>890</v>
      </c>
      <c r="D729" t="s">
        <v>848</v>
      </c>
      <c r="E729" t="s">
        <v>58</v>
      </c>
      <c r="F729" t="s">
        <v>67</v>
      </c>
      <c r="G729" t="s">
        <v>14</v>
      </c>
      <c r="H729" s="68">
        <v>0</v>
      </c>
      <c r="I729" s="74">
        <v>2020</v>
      </c>
      <c r="J729" s="74">
        <v>2020</v>
      </c>
      <c r="K729">
        <v>0</v>
      </c>
      <c r="L729" s="75">
        <v>-18.928723999999999</v>
      </c>
      <c r="M729" s="75">
        <v>-48.274265999999997</v>
      </c>
      <c r="N729" s="76">
        <v>0</v>
      </c>
      <c r="O729" t="s">
        <v>849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</row>
    <row r="730" spans="1:27" x14ac:dyDescent="0.25">
      <c r="A730" s="74">
        <v>2020</v>
      </c>
      <c r="B730" s="74">
        <v>1</v>
      </c>
      <c r="C730" t="s">
        <v>892</v>
      </c>
      <c r="D730" t="s">
        <v>848</v>
      </c>
      <c r="E730" t="s">
        <v>58</v>
      </c>
      <c r="F730" t="s">
        <v>67</v>
      </c>
      <c r="G730" t="s">
        <v>14</v>
      </c>
      <c r="H730" s="68">
        <v>0</v>
      </c>
      <c r="I730" s="74">
        <v>2020</v>
      </c>
      <c r="J730" s="74">
        <v>2020</v>
      </c>
      <c r="K730">
        <v>0</v>
      </c>
      <c r="L730" s="75">
        <v>-18.928723999999999</v>
      </c>
      <c r="M730" s="75">
        <v>-48.274265999999997</v>
      </c>
      <c r="N730" s="76">
        <v>0</v>
      </c>
      <c r="O730" t="s">
        <v>849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</row>
  </sheetData>
  <autoFilter ref="A1:AA730" xr:uid="{83679E7D-F74F-4D86-925A-5B9EFEA5AA06}"/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BA81A-DD33-483E-AEC4-EEC2EB6B5B41}">
  <dimension ref="A1:S277"/>
  <sheetViews>
    <sheetView showGridLines="0" zoomScale="70" zoomScaleNormal="70" workbookViewId="0">
      <pane ySplit="1" topLeftCell="A2" activePane="bottomLeft" state="frozen"/>
      <selection pane="bottomLeft" activeCell="H22" sqref="H22"/>
    </sheetView>
  </sheetViews>
  <sheetFormatPr defaultColWidth="14.42578125" defaultRowHeight="15" customHeight="1" x14ac:dyDescent="0.25"/>
  <cols>
    <col min="1" max="1" width="19" style="4" customWidth="1"/>
    <col min="2" max="2" width="17.7109375" style="4" customWidth="1"/>
    <col min="3" max="3" width="7.28515625" style="4" customWidth="1"/>
    <col min="4" max="4" width="13" style="4" customWidth="1"/>
    <col min="5" max="5" width="9.140625" style="4" customWidth="1"/>
    <col min="6" max="6" width="47" style="4" customWidth="1"/>
    <col min="7" max="7" width="4.7109375" style="4" customWidth="1"/>
    <col min="8" max="8" width="26.5703125" style="4" customWidth="1"/>
    <col min="9" max="9" width="25.140625" style="4" customWidth="1"/>
    <col min="10" max="10" width="17.7109375" style="4" customWidth="1"/>
    <col min="11" max="11" width="8.7109375" style="4" customWidth="1"/>
    <col min="12" max="12" width="10.5703125" style="4" customWidth="1"/>
    <col min="13" max="13" width="16.85546875" style="4" customWidth="1"/>
    <col min="14" max="14" width="20.5703125" style="4" customWidth="1"/>
    <col min="15" max="15" width="16.5703125" style="4" customWidth="1"/>
    <col min="16" max="16" width="13.7109375" style="4" customWidth="1"/>
    <col min="17" max="17" width="12.85546875" style="4" customWidth="1"/>
    <col min="18" max="18" width="11" style="4" customWidth="1"/>
    <col min="19" max="16384" width="14.42578125" style="4"/>
  </cols>
  <sheetData>
    <row r="1" spans="1:19" x14ac:dyDescent="0.25">
      <c r="A1" s="78" t="s">
        <v>1052</v>
      </c>
      <c r="B1" s="78" t="s">
        <v>7</v>
      </c>
      <c r="C1" s="79" t="s">
        <v>1053</v>
      </c>
      <c r="D1" s="79" t="s">
        <v>1054</v>
      </c>
      <c r="E1" s="79" t="s">
        <v>46</v>
      </c>
      <c r="F1" s="79" t="s">
        <v>47</v>
      </c>
      <c r="G1" s="79" t="s">
        <v>1055</v>
      </c>
      <c r="H1" s="79" t="s">
        <v>1056</v>
      </c>
      <c r="I1" s="80" t="s">
        <v>1057</v>
      </c>
      <c r="J1" s="80" t="s">
        <v>24</v>
      </c>
      <c r="K1" s="80" t="s">
        <v>813</v>
      </c>
      <c r="L1" s="80" t="s">
        <v>1058</v>
      </c>
      <c r="M1" s="81" t="s">
        <v>49</v>
      </c>
      <c r="N1" s="81" t="s">
        <v>50</v>
      </c>
      <c r="O1" s="81" t="s">
        <v>817</v>
      </c>
      <c r="P1" s="81" t="s">
        <v>1059</v>
      </c>
      <c r="Q1" s="82" t="s">
        <v>54</v>
      </c>
      <c r="R1" s="82" t="s">
        <v>1060</v>
      </c>
      <c r="S1" s="82" t="s">
        <v>1061</v>
      </c>
    </row>
    <row r="2" spans="1:19" x14ac:dyDescent="0.25">
      <c r="A2" s="83" t="s">
        <v>1062</v>
      </c>
      <c r="B2" s="83" t="s">
        <v>1063</v>
      </c>
      <c r="C2" s="83">
        <v>0</v>
      </c>
      <c r="D2" s="83" t="s">
        <v>1064</v>
      </c>
      <c r="E2" s="83">
        <v>0</v>
      </c>
      <c r="F2" s="83" t="s">
        <v>1065</v>
      </c>
      <c r="G2" s="83">
        <v>0</v>
      </c>
      <c r="H2" s="83" t="s">
        <v>1066</v>
      </c>
      <c r="I2" s="83" t="s">
        <v>1067</v>
      </c>
      <c r="J2" s="84">
        <v>553.14</v>
      </c>
      <c r="K2" s="83">
        <v>0</v>
      </c>
      <c r="L2" s="83">
        <v>0</v>
      </c>
      <c r="M2" s="85">
        <v>43525</v>
      </c>
      <c r="N2" s="83">
        <v>2019</v>
      </c>
      <c r="O2" s="83">
        <v>0</v>
      </c>
      <c r="P2" s="83" t="s">
        <v>1068</v>
      </c>
      <c r="Q2" s="83">
        <v>0</v>
      </c>
      <c r="R2" s="83">
        <v>1</v>
      </c>
      <c r="S2" s="83">
        <v>3</v>
      </c>
    </row>
    <row r="3" spans="1:19" x14ac:dyDescent="0.25">
      <c r="A3" s="83" t="s">
        <v>29</v>
      </c>
      <c r="B3" s="83" t="s">
        <v>1069</v>
      </c>
      <c r="C3" s="83">
        <v>0</v>
      </c>
      <c r="D3" s="83" t="s">
        <v>1070</v>
      </c>
      <c r="E3" s="83">
        <v>0</v>
      </c>
      <c r="F3" s="83" t="s">
        <v>1071</v>
      </c>
      <c r="G3" s="83">
        <v>0</v>
      </c>
      <c r="H3" s="83" t="s">
        <v>1066</v>
      </c>
      <c r="I3" s="83" t="s">
        <v>1067</v>
      </c>
      <c r="J3" s="84">
        <v>88.5</v>
      </c>
      <c r="K3" s="83">
        <v>0</v>
      </c>
      <c r="L3" s="83">
        <v>0</v>
      </c>
      <c r="M3" s="85">
        <v>43525</v>
      </c>
      <c r="N3" s="83">
        <v>2019</v>
      </c>
      <c r="O3" s="83">
        <v>0</v>
      </c>
      <c r="P3" s="83" t="s">
        <v>1068</v>
      </c>
      <c r="Q3" s="83">
        <v>0</v>
      </c>
      <c r="R3" s="83">
        <v>1</v>
      </c>
      <c r="S3" s="83">
        <v>3</v>
      </c>
    </row>
    <row r="4" spans="1:19" x14ac:dyDescent="0.25">
      <c r="A4" s="83" t="s">
        <v>29</v>
      </c>
      <c r="B4" s="83" t="s">
        <v>1069</v>
      </c>
      <c r="C4" s="83">
        <v>0</v>
      </c>
      <c r="D4" s="83" t="s">
        <v>1072</v>
      </c>
      <c r="E4" s="83">
        <v>0</v>
      </c>
      <c r="F4" s="83" t="s">
        <v>1073</v>
      </c>
      <c r="G4" s="83">
        <v>0</v>
      </c>
      <c r="H4" s="83" t="s">
        <v>1074</v>
      </c>
      <c r="I4" s="83" t="s">
        <v>1067</v>
      </c>
      <c r="J4" s="84">
        <v>265.5</v>
      </c>
      <c r="K4" s="83">
        <v>0</v>
      </c>
      <c r="L4" s="83">
        <v>0</v>
      </c>
      <c r="M4" s="85">
        <v>43525</v>
      </c>
      <c r="N4" s="83">
        <v>2019</v>
      </c>
      <c r="O4" s="83">
        <v>562</v>
      </c>
      <c r="P4" s="83" t="s">
        <v>1068</v>
      </c>
      <c r="Q4" s="83">
        <v>0</v>
      </c>
      <c r="R4" s="83">
        <v>3</v>
      </c>
      <c r="S4" s="83">
        <v>3</v>
      </c>
    </row>
    <row r="5" spans="1:19" x14ac:dyDescent="0.25">
      <c r="A5" s="83" t="s">
        <v>1062</v>
      </c>
      <c r="B5" s="83" t="s">
        <v>1075</v>
      </c>
      <c r="C5" s="83">
        <v>0</v>
      </c>
      <c r="D5" s="83" t="s">
        <v>1076</v>
      </c>
      <c r="E5" s="83">
        <v>0</v>
      </c>
      <c r="F5" s="83" t="s">
        <v>1073</v>
      </c>
      <c r="G5" s="83">
        <v>0</v>
      </c>
      <c r="H5" s="83" t="s">
        <v>1074</v>
      </c>
      <c r="I5" s="83" t="s">
        <v>14</v>
      </c>
      <c r="J5" s="84">
        <v>561.04</v>
      </c>
      <c r="K5" s="83">
        <v>0</v>
      </c>
      <c r="L5" s="83">
        <v>0</v>
      </c>
      <c r="M5" s="85">
        <v>43525</v>
      </c>
      <c r="N5" s="83">
        <v>2019</v>
      </c>
      <c r="O5" s="83">
        <v>0</v>
      </c>
      <c r="P5" s="83" t="s">
        <v>1068</v>
      </c>
      <c r="Q5" s="83">
        <v>0</v>
      </c>
      <c r="R5" s="83">
        <v>3</v>
      </c>
      <c r="S5" s="83">
        <v>3</v>
      </c>
    </row>
    <row r="6" spans="1:19" x14ac:dyDescent="0.25">
      <c r="A6" s="83" t="s">
        <v>1062</v>
      </c>
      <c r="B6" s="83" t="s">
        <v>1075</v>
      </c>
      <c r="C6" s="83">
        <v>0</v>
      </c>
      <c r="D6" s="83" t="s">
        <v>1077</v>
      </c>
      <c r="E6" s="83">
        <v>0</v>
      </c>
      <c r="F6" s="83" t="s">
        <v>1078</v>
      </c>
      <c r="G6" s="83">
        <v>0</v>
      </c>
      <c r="H6" s="83" t="s">
        <v>1074</v>
      </c>
      <c r="I6" s="83" t="s">
        <v>14</v>
      </c>
      <c r="J6" s="84">
        <v>849.15</v>
      </c>
      <c r="K6" s="83">
        <v>0</v>
      </c>
      <c r="L6" s="83">
        <v>0</v>
      </c>
      <c r="M6" s="85">
        <v>43525</v>
      </c>
      <c r="N6" s="83">
        <v>2019</v>
      </c>
      <c r="O6" s="83">
        <v>0</v>
      </c>
      <c r="P6" s="83" t="s">
        <v>1068</v>
      </c>
      <c r="Q6" s="83">
        <v>0</v>
      </c>
      <c r="R6" s="83">
        <v>3</v>
      </c>
      <c r="S6" s="83">
        <v>3</v>
      </c>
    </row>
    <row r="7" spans="1:19" x14ac:dyDescent="0.25">
      <c r="A7" s="83" t="s">
        <v>1062</v>
      </c>
      <c r="B7" s="83" t="s">
        <v>1075</v>
      </c>
      <c r="C7" s="83">
        <v>0</v>
      </c>
      <c r="D7" s="83" t="s">
        <v>1079</v>
      </c>
      <c r="E7" s="83">
        <v>0</v>
      </c>
      <c r="F7" s="83" t="s">
        <v>1080</v>
      </c>
      <c r="G7" s="83">
        <v>0</v>
      </c>
      <c r="H7" s="83" t="s">
        <v>1074</v>
      </c>
      <c r="I7" s="83" t="s">
        <v>14</v>
      </c>
      <c r="J7" s="84">
        <v>558.70000000000005</v>
      </c>
      <c r="K7" s="83">
        <v>0</v>
      </c>
      <c r="L7" s="83">
        <v>0</v>
      </c>
      <c r="M7" s="85">
        <v>43525</v>
      </c>
      <c r="N7" s="83">
        <v>2019</v>
      </c>
      <c r="O7" s="83">
        <v>0</v>
      </c>
      <c r="P7" s="83" t="s">
        <v>1068</v>
      </c>
      <c r="Q7" s="83">
        <v>0</v>
      </c>
      <c r="R7" s="83">
        <v>3</v>
      </c>
      <c r="S7" s="83">
        <v>3</v>
      </c>
    </row>
    <row r="8" spans="1:19" x14ac:dyDescent="0.25">
      <c r="A8" s="83" t="s">
        <v>1081</v>
      </c>
      <c r="B8" s="83" t="s">
        <v>1082</v>
      </c>
      <c r="C8" s="83">
        <v>0</v>
      </c>
      <c r="D8" s="83">
        <v>0</v>
      </c>
      <c r="E8" s="83">
        <v>0</v>
      </c>
      <c r="F8" s="83" t="s">
        <v>1083</v>
      </c>
      <c r="G8" s="83">
        <v>0</v>
      </c>
      <c r="H8" s="83" t="s">
        <v>1074</v>
      </c>
      <c r="I8" s="83" t="s">
        <v>1067</v>
      </c>
      <c r="J8" s="84">
        <v>319.25</v>
      </c>
      <c r="K8" s="83">
        <v>0</v>
      </c>
      <c r="L8" s="83">
        <v>0</v>
      </c>
      <c r="M8" s="85">
        <v>43525</v>
      </c>
      <c r="N8" s="83">
        <v>2019</v>
      </c>
      <c r="O8" s="83">
        <v>0</v>
      </c>
      <c r="P8" s="83" t="s">
        <v>1068</v>
      </c>
      <c r="Q8" s="83">
        <v>0</v>
      </c>
      <c r="R8" s="83">
        <v>3</v>
      </c>
      <c r="S8" s="83">
        <v>3</v>
      </c>
    </row>
    <row r="9" spans="1:19" x14ac:dyDescent="0.25">
      <c r="A9" s="83" t="s">
        <v>1081</v>
      </c>
      <c r="B9" s="83" t="s">
        <v>1082</v>
      </c>
      <c r="C9" s="83">
        <v>0</v>
      </c>
      <c r="D9" s="83">
        <v>0</v>
      </c>
      <c r="E9" s="83">
        <v>0</v>
      </c>
      <c r="F9" s="83" t="s">
        <v>1084</v>
      </c>
      <c r="G9" s="83">
        <v>0</v>
      </c>
      <c r="H9" s="83" t="s">
        <v>1074</v>
      </c>
      <c r="I9" s="83" t="s">
        <v>1067</v>
      </c>
      <c r="J9" s="84">
        <v>319.25</v>
      </c>
      <c r="K9" s="83">
        <v>0</v>
      </c>
      <c r="L9" s="83">
        <v>0</v>
      </c>
      <c r="M9" s="85">
        <v>43525</v>
      </c>
      <c r="N9" s="83">
        <v>2019</v>
      </c>
      <c r="O9" s="83">
        <v>0</v>
      </c>
      <c r="P9" s="83" t="s">
        <v>1068</v>
      </c>
      <c r="Q9" s="83">
        <v>0</v>
      </c>
      <c r="R9" s="83">
        <v>3</v>
      </c>
      <c r="S9" s="83">
        <v>3</v>
      </c>
    </row>
    <row r="10" spans="1:19" x14ac:dyDescent="0.25">
      <c r="A10" s="83" t="s">
        <v>1081</v>
      </c>
      <c r="B10" s="83" t="s">
        <v>1082</v>
      </c>
      <c r="C10" s="83">
        <v>0</v>
      </c>
      <c r="D10" s="83">
        <v>0</v>
      </c>
      <c r="E10" s="83">
        <v>0</v>
      </c>
      <c r="F10" s="83" t="s">
        <v>1085</v>
      </c>
      <c r="G10" s="83">
        <v>0</v>
      </c>
      <c r="H10" s="83" t="s">
        <v>1074</v>
      </c>
      <c r="I10" s="83" t="s">
        <v>1067</v>
      </c>
      <c r="J10" s="84">
        <v>516.20000000000005</v>
      </c>
      <c r="K10" s="83">
        <v>0</v>
      </c>
      <c r="L10" s="83">
        <v>0</v>
      </c>
      <c r="M10" s="85">
        <v>43525</v>
      </c>
      <c r="N10" s="83">
        <v>2019</v>
      </c>
      <c r="O10" s="83">
        <v>0</v>
      </c>
      <c r="P10" s="83" t="s">
        <v>1068</v>
      </c>
      <c r="Q10" s="83">
        <v>0</v>
      </c>
      <c r="R10" s="83">
        <v>3</v>
      </c>
      <c r="S10" s="83">
        <v>3</v>
      </c>
    </row>
    <row r="11" spans="1:19" x14ac:dyDescent="0.25">
      <c r="A11" s="83" t="s">
        <v>1081</v>
      </c>
      <c r="B11" s="83" t="s">
        <v>1082</v>
      </c>
      <c r="C11" s="83">
        <v>0</v>
      </c>
      <c r="D11" s="83">
        <v>0</v>
      </c>
      <c r="E11" s="83">
        <v>0</v>
      </c>
      <c r="F11" s="83" t="s">
        <v>1086</v>
      </c>
      <c r="G11" s="83">
        <v>0</v>
      </c>
      <c r="H11" s="83" t="s">
        <v>1074</v>
      </c>
      <c r="I11" s="83" t="s">
        <v>1067</v>
      </c>
      <c r="J11" s="84">
        <v>533.94000000000005</v>
      </c>
      <c r="K11" s="83">
        <v>0</v>
      </c>
      <c r="L11" s="83">
        <v>0</v>
      </c>
      <c r="M11" s="85">
        <v>43525</v>
      </c>
      <c r="N11" s="83">
        <v>2019</v>
      </c>
      <c r="O11" s="83">
        <v>0</v>
      </c>
      <c r="P11" s="83" t="s">
        <v>1068</v>
      </c>
      <c r="Q11" s="83">
        <v>0</v>
      </c>
      <c r="R11" s="83">
        <v>3</v>
      </c>
      <c r="S11" s="83">
        <v>3</v>
      </c>
    </row>
    <row r="12" spans="1:19" x14ac:dyDescent="0.25">
      <c r="A12" s="83" t="s">
        <v>1081</v>
      </c>
      <c r="B12" s="83" t="s">
        <v>1082</v>
      </c>
      <c r="C12" s="83">
        <v>0</v>
      </c>
      <c r="D12" s="83">
        <v>0</v>
      </c>
      <c r="E12" s="83">
        <v>0</v>
      </c>
      <c r="F12" s="83" t="s">
        <v>1087</v>
      </c>
      <c r="G12" s="83">
        <v>0</v>
      </c>
      <c r="H12" s="83" t="s">
        <v>1074</v>
      </c>
      <c r="I12" s="83" t="s">
        <v>1067</v>
      </c>
      <c r="J12" s="84">
        <v>335.52</v>
      </c>
      <c r="K12" s="83">
        <v>0</v>
      </c>
      <c r="L12" s="83">
        <v>0</v>
      </c>
      <c r="M12" s="85">
        <v>43525</v>
      </c>
      <c r="N12" s="83">
        <v>2019</v>
      </c>
      <c r="O12" s="83">
        <v>0</v>
      </c>
      <c r="P12" s="83" t="s">
        <v>1068</v>
      </c>
      <c r="Q12" s="83">
        <v>0</v>
      </c>
      <c r="R12" s="83">
        <v>3</v>
      </c>
      <c r="S12" s="83">
        <v>3</v>
      </c>
    </row>
    <row r="13" spans="1:19" x14ac:dyDescent="0.25">
      <c r="A13" s="83" t="s">
        <v>1062</v>
      </c>
      <c r="B13" s="83" t="s">
        <v>1088</v>
      </c>
      <c r="C13" s="83">
        <v>0</v>
      </c>
      <c r="D13" s="86" t="s">
        <v>1089</v>
      </c>
      <c r="E13" s="83">
        <v>0</v>
      </c>
      <c r="F13" s="83" t="s">
        <v>1090</v>
      </c>
      <c r="G13" s="83">
        <v>0</v>
      </c>
      <c r="H13" s="83" t="s">
        <v>1091</v>
      </c>
      <c r="I13" s="83" t="s">
        <v>1067</v>
      </c>
      <c r="J13" s="84">
        <v>52.24</v>
      </c>
      <c r="K13" s="83">
        <v>0</v>
      </c>
      <c r="L13" s="83">
        <v>0</v>
      </c>
      <c r="M13" s="85">
        <v>43525</v>
      </c>
      <c r="N13" s="83">
        <v>2019</v>
      </c>
      <c r="O13" s="83">
        <v>0</v>
      </c>
      <c r="P13" s="83" t="s">
        <v>1068</v>
      </c>
      <c r="Q13" s="83">
        <f>95+50</f>
        <v>145</v>
      </c>
      <c r="R13" s="83">
        <v>4</v>
      </c>
      <c r="S13" s="83">
        <v>3</v>
      </c>
    </row>
    <row r="14" spans="1:19" x14ac:dyDescent="0.25">
      <c r="A14" s="83" t="s">
        <v>1092</v>
      </c>
      <c r="B14" s="83" t="s">
        <v>1092</v>
      </c>
      <c r="C14" s="83">
        <v>0</v>
      </c>
      <c r="D14" s="83">
        <v>0</v>
      </c>
      <c r="E14" s="83">
        <v>0</v>
      </c>
      <c r="F14" s="83" t="s">
        <v>1093</v>
      </c>
      <c r="G14" s="83">
        <v>0</v>
      </c>
      <c r="H14" s="83" t="s">
        <v>1091</v>
      </c>
      <c r="I14" s="83" t="s">
        <v>1067</v>
      </c>
      <c r="J14" s="84">
        <v>7140</v>
      </c>
      <c r="K14" s="83">
        <v>0</v>
      </c>
      <c r="L14" s="83">
        <v>0</v>
      </c>
      <c r="M14" s="85">
        <v>43525</v>
      </c>
      <c r="N14" s="83">
        <v>2019</v>
      </c>
      <c r="O14" s="83">
        <v>0</v>
      </c>
      <c r="P14" s="83" t="s">
        <v>1068</v>
      </c>
      <c r="Q14" s="83">
        <v>0</v>
      </c>
      <c r="R14" s="83">
        <v>4</v>
      </c>
      <c r="S14" s="83">
        <v>3</v>
      </c>
    </row>
    <row r="15" spans="1:19" x14ac:dyDescent="0.25">
      <c r="A15" s="83" t="s">
        <v>1081</v>
      </c>
      <c r="B15" s="83" t="s">
        <v>1082</v>
      </c>
      <c r="C15" s="83">
        <v>0</v>
      </c>
      <c r="D15" s="83">
        <v>0</v>
      </c>
      <c r="E15" s="83">
        <v>0</v>
      </c>
      <c r="F15" s="83" t="s">
        <v>1094</v>
      </c>
      <c r="G15" s="83">
        <v>0</v>
      </c>
      <c r="H15" s="83" t="s">
        <v>1091</v>
      </c>
      <c r="I15" s="83" t="s">
        <v>1067</v>
      </c>
      <c r="J15" s="84">
        <v>230</v>
      </c>
      <c r="K15" s="83">
        <v>0</v>
      </c>
      <c r="L15" s="83">
        <v>0</v>
      </c>
      <c r="M15" s="85">
        <v>43525</v>
      </c>
      <c r="N15" s="83">
        <v>2019</v>
      </c>
      <c r="O15" s="83">
        <v>0</v>
      </c>
      <c r="P15" s="83" t="s">
        <v>1068</v>
      </c>
      <c r="Q15" s="83">
        <v>0</v>
      </c>
      <c r="R15" s="83">
        <v>4</v>
      </c>
      <c r="S15" s="83">
        <v>3</v>
      </c>
    </row>
    <row r="16" spans="1:19" x14ac:dyDescent="0.25">
      <c r="A16" s="83" t="s">
        <v>1081</v>
      </c>
      <c r="B16" s="83" t="s">
        <v>1082</v>
      </c>
      <c r="C16" s="83">
        <v>0</v>
      </c>
      <c r="D16" s="83">
        <v>0</v>
      </c>
      <c r="E16" s="83">
        <v>0</v>
      </c>
      <c r="F16" s="83" t="s">
        <v>1095</v>
      </c>
      <c r="G16" s="83">
        <v>0</v>
      </c>
      <c r="H16" s="83" t="s">
        <v>1091</v>
      </c>
      <c r="I16" s="83" t="s">
        <v>1067</v>
      </c>
      <c r="J16" s="84">
        <v>324.43</v>
      </c>
      <c r="K16" s="83">
        <v>0</v>
      </c>
      <c r="L16" s="83">
        <v>0</v>
      </c>
      <c r="M16" s="85">
        <v>43678</v>
      </c>
      <c r="N16" s="83">
        <v>2019</v>
      </c>
      <c r="O16" s="83">
        <v>0</v>
      </c>
      <c r="P16" s="83" t="s">
        <v>1096</v>
      </c>
      <c r="Q16" s="83">
        <v>0</v>
      </c>
      <c r="R16" s="83">
        <v>4</v>
      </c>
      <c r="S16" s="83">
        <v>8</v>
      </c>
    </row>
    <row r="17" spans="1:19" x14ac:dyDescent="0.25">
      <c r="A17" s="83" t="s">
        <v>1097</v>
      </c>
      <c r="B17" s="83" t="s">
        <v>1097</v>
      </c>
      <c r="C17" s="83">
        <v>0</v>
      </c>
      <c r="D17" s="83">
        <v>0</v>
      </c>
      <c r="E17" s="83">
        <v>0</v>
      </c>
      <c r="F17" s="83" t="s">
        <v>1098</v>
      </c>
      <c r="G17" s="83">
        <v>0</v>
      </c>
      <c r="H17" s="83" t="s">
        <v>1091</v>
      </c>
      <c r="I17" s="83" t="s">
        <v>1067</v>
      </c>
      <c r="J17" s="84">
        <v>897</v>
      </c>
      <c r="K17" s="83">
        <v>0</v>
      </c>
      <c r="L17" s="83">
        <v>0</v>
      </c>
      <c r="M17" s="85">
        <v>43525</v>
      </c>
      <c r="N17" s="83">
        <v>2019</v>
      </c>
      <c r="O17" s="83">
        <v>0</v>
      </c>
      <c r="P17" s="83" t="s">
        <v>1068</v>
      </c>
      <c r="Q17" s="83">
        <v>0</v>
      </c>
      <c r="R17" s="83">
        <v>4</v>
      </c>
      <c r="S17" s="83">
        <v>3</v>
      </c>
    </row>
    <row r="18" spans="1:19" x14ac:dyDescent="0.25">
      <c r="A18" s="83" t="s">
        <v>1099</v>
      </c>
      <c r="B18" s="83" t="s">
        <v>1099</v>
      </c>
      <c r="C18" s="83">
        <v>0</v>
      </c>
      <c r="D18" s="83">
        <v>0</v>
      </c>
      <c r="E18" s="83">
        <v>0</v>
      </c>
      <c r="F18" s="83" t="s">
        <v>1100</v>
      </c>
      <c r="G18" s="83">
        <v>0</v>
      </c>
      <c r="H18" s="83" t="s">
        <v>1091</v>
      </c>
      <c r="I18" s="83" t="s">
        <v>1067</v>
      </c>
      <c r="J18" s="84">
        <v>1400</v>
      </c>
      <c r="K18" s="83">
        <v>0</v>
      </c>
      <c r="L18" s="83">
        <v>0</v>
      </c>
      <c r="M18" s="85">
        <v>43525</v>
      </c>
      <c r="N18" s="83">
        <v>2019</v>
      </c>
      <c r="O18" s="83">
        <v>0</v>
      </c>
      <c r="P18" s="83" t="s">
        <v>1068</v>
      </c>
      <c r="Q18" s="83">
        <v>0</v>
      </c>
      <c r="R18" s="83">
        <v>4</v>
      </c>
      <c r="S18" s="83">
        <v>3</v>
      </c>
    </row>
    <row r="19" spans="1:19" x14ac:dyDescent="0.25">
      <c r="A19" s="83" t="s">
        <v>1081</v>
      </c>
      <c r="B19" s="83" t="s">
        <v>1082</v>
      </c>
      <c r="C19" s="83">
        <v>0</v>
      </c>
      <c r="D19" s="83">
        <v>0</v>
      </c>
      <c r="E19" s="83">
        <v>0</v>
      </c>
      <c r="F19" s="83" t="s">
        <v>1101</v>
      </c>
      <c r="G19" s="83">
        <v>0</v>
      </c>
      <c r="H19" s="83" t="s">
        <v>1091</v>
      </c>
      <c r="I19" s="83" t="s">
        <v>1067</v>
      </c>
      <c r="J19" s="84">
        <v>604.38</v>
      </c>
      <c r="K19" s="83">
        <v>0</v>
      </c>
      <c r="L19" s="83">
        <v>0</v>
      </c>
      <c r="M19" s="85">
        <v>43497</v>
      </c>
      <c r="N19" s="83">
        <v>2019</v>
      </c>
      <c r="O19" s="83">
        <v>0</v>
      </c>
      <c r="P19" s="83" t="s">
        <v>1102</v>
      </c>
      <c r="Q19" s="83">
        <v>0</v>
      </c>
      <c r="R19" s="83">
        <v>4</v>
      </c>
      <c r="S19" s="83">
        <v>2</v>
      </c>
    </row>
    <row r="20" spans="1:19" x14ac:dyDescent="0.25">
      <c r="A20" s="83" t="s">
        <v>1081</v>
      </c>
      <c r="B20" s="83" t="s">
        <v>1082</v>
      </c>
      <c r="C20" s="83">
        <v>0</v>
      </c>
      <c r="D20" s="83">
        <v>0</v>
      </c>
      <c r="E20" s="83">
        <v>0</v>
      </c>
      <c r="F20" s="83" t="s">
        <v>1103</v>
      </c>
      <c r="G20" s="83">
        <v>0</v>
      </c>
      <c r="H20" s="83" t="s">
        <v>1104</v>
      </c>
      <c r="I20" s="83" t="s">
        <v>1067</v>
      </c>
      <c r="J20" s="84">
        <v>499.5</v>
      </c>
      <c r="K20" s="83">
        <v>0</v>
      </c>
      <c r="L20" s="83">
        <v>0</v>
      </c>
      <c r="M20" s="85">
        <v>43525</v>
      </c>
      <c r="N20" s="83">
        <v>2019</v>
      </c>
      <c r="O20" s="83">
        <v>0</v>
      </c>
      <c r="P20" s="83" t="s">
        <v>1068</v>
      </c>
      <c r="Q20" s="83">
        <v>982</v>
      </c>
      <c r="R20" s="83">
        <v>2</v>
      </c>
      <c r="S20" s="83">
        <v>3</v>
      </c>
    </row>
    <row r="21" spans="1:19" ht="15.75" customHeight="1" x14ac:dyDescent="0.25">
      <c r="A21" s="83" t="s">
        <v>1081</v>
      </c>
      <c r="B21" s="83" t="s">
        <v>1105</v>
      </c>
      <c r="C21" s="83">
        <v>0</v>
      </c>
      <c r="D21" s="83">
        <v>0</v>
      </c>
      <c r="E21" s="83">
        <v>0</v>
      </c>
      <c r="F21" s="83" t="s">
        <v>1106</v>
      </c>
      <c r="G21" s="83">
        <v>0</v>
      </c>
      <c r="H21" s="83" t="s">
        <v>1104</v>
      </c>
      <c r="I21" s="83" t="s">
        <v>1067</v>
      </c>
      <c r="J21" s="84">
        <v>2800</v>
      </c>
      <c r="K21" s="83">
        <v>0</v>
      </c>
      <c r="L21" s="83">
        <v>0</v>
      </c>
      <c r="M21" s="85">
        <v>43525</v>
      </c>
      <c r="N21" s="83">
        <v>2019</v>
      </c>
      <c r="O21" s="83">
        <v>0</v>
      </c>
      <c r="P21" s="83" t="s">
        <v>1068</v>
      </c>
      <c r="Q21" s="83">
        <v>0</v>
      </c>
      <c r="R21" s="83">
        <v>2</v>
      </c>
      <c r="S21" s="83">
        <v>3</v>
      </c>
    </row>
    <row r="22" spans="1:19" ht="15.75" customHeight="1" x14ac:dyDescent="0.25">
      <c r="A22" s="83" t="s">
        <v>1081</v>
      </c>
      <c r="B22" s="83" t="s">
        <v>1082</v>
      </c>
      <c r="C22" s="83">
        <v>0</v>
      </c>
      <c r="D22" s="83">
        <v>0</v>
      </c>
      <c r="E22" s="83">
        <v>0</v>
      </c>
      <c r="F22" s="83" t="s">
        <v>1107</v>
      </c>
      <c r="G22" s="83">
        <v>0</v>
      </c>
      <c r="H22" s="83" t="s">
        <v>1104</v>
      </c>
      <c r="I22" s="83" t="s">
        <v>1067</v>
      </c>
      <c r="J22" s="84">
        <v>482.32</v>
      </c>
      <c r="K22" s="83">
        <v>0</v>
      </c>
      <c r="L22" s="83">
        <v>0</v>
      </c>
      <c r="M22" s="85">
        <v>43525</v>
      </c>
      <c r="N22" s="83">
        <v>2019</v>
      </c>
      <c r="O22" s="83">
        <v>0</v>
      </c>
      <c r="P22" s="83" t="s">
        <v>1068</v>
      </c>
      <c r="Q22" s="83">
        <v>0</v>
      </c>
      <c r="R22" s="83">
        <v>2</v>
      </c>
      <c r="S22" s="83">
        <v>3</v>
      </c>
    </row>
    <row r="23" spans="1:19" ht="15.75" customHeight="1" x14ac:dyDescent="0.25">
      <c r="A23" s="83" t="s">
        <v>1081</v>
      </c>
      <c r="B23" s="83" t="s">
        <v>1108</v>
      </c>
      <c r="C23" s="83">
        <v>0</v>
      </c>
      <c r="D23" s="83">
        <v>0</v>
      </c>
      <c r="E23" s="83">
        <v>0</v>
      </c>
      <c r="F23" s="83" t="s">
        <v>1109</v>
      </c>
      <c r="G23" s="83">
        <v>0</v>
      </c>
      <c r="H23" s="83" t="s">
        <v>1104</v>
      </c>
      <c r="I23" s="83" t="s">
        <v>1067</v>
      </c>
      <c r="J23" s="84">
        <v>1040</v>
      </c>
      <c r="K23" s="83">
        <v>0</v>
      </c>
      <c r="L23" s="83">
        <v>0</v>
      </c>
      <c r="M23" s="85">
        <v>43525</v>
      </c>
      <c r="N23" s="83">
        <v>2019</v>
      </c>
      <c r="O23" s="83">
        <v>0</v>
      </c>
      <c r="P23" s="83" t="s">
        <v>1068</v>
      </c>
      <c r="Q23" s="83">
        <v>0</v>
      </c>
      <c r="R23" s="83">
        <v>2</v>
      </c>
      <c r="S23" s="83">
        <v>3</v>
      </c>
    </row>
    <row r="24" spans="1:19" ht="15.75" customHeight="1" x14ac:dyDescent="0.25">
      <c r="A24" s="83" t="s">
        <v>1081</v>
      </c>
      <c r="B24" s="83" t="s">
        <v>1108</v>
      </c>
      <c r="C24" s="83">
        <v>0</v>
      </c>
      <c r="D24" s="83">
        <v>0</v>
      </c>
      <c r="E24" s="83">
        <v>0</v>
      </c>
      <c r="F24" s="83" t="s">
        <v>1110</v>
      </c>
      <c r="G24" s="83">
        <v>0</v>
      </c>
      <c r="H24" s="83" t="s">
        <v>1104</v>
      </c>
      <c r="I24" s="83" t="s">
        <v>1067</v>
      </c>
      <c r="J24" s="84">
        <v>1499</v>
      </c>
      <c r="K24" s="83">
        <v>0</v>
      </c>
      <c r="L24" s="83">
        <v>0</v>
      </c>
      <c r="M24" s="85">
        <v>43525</v>
      </c>
      <c r="N24" s="83">
        <v>2019</v>
      </c>
      <c r="O24" s="83">
        <v>0</v>
      </c>
      <c r="P24" s="83" t="s">
        <v>1068</v>
      </c>
      <c r="Q24" s="83">
        <v>0</v>
      </c>
      <c r="R24" s="83">
        <v>2</v>
      </c>
      <c r="S24" s="83">
        <v>3</v>
      </c>
    </row>
    <row r="25" spans="1:19" ht="15.75" customHeight="1" x14ac:dyDescent="0.25">
      <c r="A25" s="83" t="s">
        <v>1081</v>
      </c>
      <c r="B25" s="83" t="s">
        <v>1082</v>
      </c>
      <c r="C25" s="83">
        <v>0</v>
      </c>
      <c r="D25" s="83">
        <v>0</v>
      </c>
      <c r="E25" s="83">
        <v>0</v>
      </c>
      <c r="F25" s="83" t="s">
        <v>1111</v>
      </c>
      <c r="G25" s="83">
        <v>0</v>
      </c>
      <c r="H25" s="83" t="s">
        <v>1104</v>
      </c>
      <c r="I25" s="83" t="s">
        <v>1067</v>
      </c>
      <c r="J25" s="84">
        <v>499.5</v>
      </c>
      <c r="K25" s="83">
        <v>0</v>
      </c>
      <c r="L25" s="83">
        <v>0</v>
      </c>
      <c r="M25" s="85">
        <v>43525</v>
      </c>
      <c r="N25" s="83">
        <v>2019</v>
      </c>
      <c r="O25" s="83">
        <v>0</v>
      </c>
      <c r="P25" s="83" t="s">
        <v>1068</v>
      </c>
      <c r="Q25" s="83">
        <v>0</v>
      </c>
      <c r="R25" s="83">
        <v>2</v>
      </c>
      <c r="S25" s="83">
        <v>3</v>
      </c>
    </row>
    <row r="26" spans="1:19" ht="15.75" customHeight="1" x14ac:dyDescent="0.25">
      <c r="A26" s="83" t="s">
        <v>62</v>
      </c>
      <c r="B26" s="83" t="s">
        <v>62</v>
      </c>
      <c r="C26" s="83">
        <v>0</v>
      </c>
      <c r="D26" s="83">
        <v>0</v>
      </c>
      <c r="E26" s="83">
        <v>0</v>
      </c>
      <c r="F26" s="83" t="s">
        <v>1112</v>
      </c>
      <c r="G26" s="83">
        <v>0</v>
      </c>
      <c r="H26" s="83" t="s">
        <v>1104</v>
      </c>
      <c r="I26" s="83" t="s">
        <v>1067</v>
      </c>
      <c r="J26" s="84">
        <v>26.5</v>
      </c>
      <c r="K26" s="83">
        <v>0</v>
      </c>
      <c r="L26" s="83">
        <v>0</v>
      </c>
      <c r="M26" s="85">
        <v>43525</v>
      </c>
      <c r="N26" s="83">
        <v>2019</v>
      </c>
      <c r="O26" s="83">
        <v>0</v>
      </c>
      <c r="P26" s="83" t="s">
        <v>1068</v>
      </c>
      <c r="Q26" s="83">
        <v>0</v>
      </c>
      <c r="R26" s="83">
        <v>2</v>
      </c>
      <c r="S26" s="83">
        <v>3</v>
      </c>
    </row>
    <row r="27" spans="1:19" ht="15.75" customHeight="1" x14ac:dyDescent="0.25">
      <c r="A27" s="83" t="s">
        <v>1081</v>
      </c>
      <c r="B27" s="83" t="s">
        <v>1113</v>
      </c>
      <c r="C27" s="83">
        <v>0</v>
      </c>
      <c r="D27" s="83">
        <v>0</v>
      </c>
      <c r="E27" s="83">
        <v>0</v>
      </c>
      <c r="F27" s="83" t="s">
        <v>1114</v>
      </c>
      <c r="G27" s="83">
        <v>0</v>
      </c>
      <c r="H27" s="83" t="s">
        <v>1104</v>
      </c>
      <c r="I27" s="83" t="s">
        <v>1067</v>
      </c>
      <c r="J27" s="84">
        <v>2400</v>
      </c>
      <c r="K27" s="83">
        <v>0</v>
      </c>
      <c r="L27" s="83">
        <v>0</v>
      </c>
      <c r="M27" s="85">
        <v>43525</v>
      </c>
      <c r="N27" s="83">
        <v>2019</v>
      </c>
      <c r="O27" s="83">
        <v>0</v>
      </c>
      <c r="P27" s="83" t="s">
        <v>1068</v>
      </c>
      <c r="Q27" s="83">
        <v>0</v>
      </c>
      <c r="R27" s="83">
        <v>2</v>
      </c>
      <c r="S27" s="83">
        <v>3</v>
      </c>
    </row>
    <row r="28" spans="1:19" ht="15.75" customHeight="1" x14ac:dyDescent="0.25">
      <c r="A28" s="83" t="s">
        <v>1062</v>
      </c>
      <c r="B28" s="83" t="s">
        <v>1115</v>
      </c>
      <c r="C28" s="83">
        <v>0</v>
      </c>
      <c r="D28" s="83" t="s">
        <v>1116</v>
      </c>
      <c r="E28" s="83">
        <v>0</v>
      </c>
      <c r="F28" s="83" t="s">
        <v>1117</v>
      </c>
      <c r="G28" s="83">
        <v>0</v>
      </c>
      <c r="H28" s="83" t="s">
        <v>1118</v>
      </c>
      <c r="I28" s="83" t="s">
        <v>1067</v>
      </c>
      <c r="J28" s="84">
        <v>590.44000000000005</v>
      </c>
      <c r="K28" s="83">
        <v>0</v>
      </c>
      <c r="L28" s="83">
        <v>0</v>
      </c>
      <c r="M28" s="85">
        <v>43556</v>
      </c>
      <c r="N28" s="83">
        <v>2019</v>
      </c>
      <c r="O28" s="83">
        <v>0</v>
      </c>
      <c r="P28" s="83" t="s">
        <v>1119</v>
      </c>
      <c r="Q28" s="83">
        <v>46</v>
      </c>
      <c r="R28" s="83">
        <v>6</v>
      </c>
      <c r="S28" s="83">
        <v>4</v>
      </c>
    </row>
    <row r="29" spans="1:19" ht="15.75" customHeight="1" x14ac:dyDescent="0.25">
      <c r="A29" s="83" t="s">
        <v>1062</v>
      </c>
      <c r="B29" s="83" t="s">
        <v>1115</v>
      </c>
      <c r="C29" s="83">
        <v>0</v>
      </c>
      <c r="D29" s="83" t="s">
        <v>1120</v>
      </c>
      <c r="E29" s="83">
        <v>0</v>
      </c>
      <c r="F29" s="83" t="s">
        <v>1121</v>
      </c>
      <c r="G29" s="83">
        <v>0</v>
      </c>
      <c r="H29" s="83" t="s">
        <v>1118</v>
      </c>
      <c r="I29" s="83" t="s">
        <v>1067</v>
      </c>
      <c r="J29" s="84">
        <v>710.5</v>
      </c>
      <c r="K29" s="83">
        <v>0</v>
      </c>
      <c r="L29" s="83">
        <v>0</v>
      </c>
      <c r="M29" s="85">
        <v>43556</v>
      </c>
      <c r="N29" s="83">
        <v>2019</v>
      </c>
      <c r="O29" s="83">
        <v>0</v>
      </c>
      <c r="P29" s="83" t="s">
        <v>1119</v>
      </c>
      <c r="Q29" s="83">
        <v>0</v>
      </c>
      <c r="R29" s="83">
        <v>6</v>
      </c>
      <c r="S29" s="83">
        <v>4</v>
      </c>
    </row>
    <row r="30" spans="1:19" ht="15.75" customHeight="1" x14ac:dyDescent="0.25">
      <c r="A30" s="83" t="s">
        <v>1062</v>
      </c>
      <c r="B30" s="83" t="s">
        <v>1063</v>
      </c>
      <c r="C30" s="83">
        <v>0</v>
      </c>
      <c r="D30" s="83" t="s">
        <v>1122</v>
      </c>
      <c r="E30" s="83">
        <v>0</v>
      </c>
      <c r="F30" s="83" t="s">
        <v>1123</v>
      </c>
      <c r="G30" s="83">
        <v>0</v>
      </c>
      <c r="H30" s="83" t="s">
        <v>1118</v>
      </c>
      <c r="I30" s="83" t="s">
        <v>1067</v>
      </c>
      <c r="J30" s="84">
        <v>852.84</v>
      </c>
      <c r="K30" s="83">
        <v>0</v>
      </c>
      <c r="L30" s="83">
        <v>0</v>
      </c>
      <c r="M30" s="85">
        <v>43556</v>
      </c>
      <c r="N30" s="83">
        <v>2019</v>
      </c>
      <c r="O30" s="83">
        <v>0</v>
      </c>
      <c r="P30" s="83" t="s">
        <v>1119</v>
      </c>
      <c r="Q30" s="83">
        <v>0</v>
      </c>
      <c r="R30" s="83">
        <v>6</v>
      </c>
      <c r="S30" s="83">
        <v>4</v>
      </c>
    </row>
    <row r="31" spans="1:19" ht="15.75" customHeight="1" x14ac:dyDescent="0.25">
      <c r="A31" s="83" t="s">
        <v>1081</v>
      </c>
      <c r="B31" s="83" t="s">
        <v>1082</v>
      </c>
      <c r="C31" s="83">
        <v>0</v>
      </c>
      <c r="D31" s="83">
        <v>0</v>
      </c>
      <c r="E31" s="83">
        <v>0</v>
      </c>
      <c r="F31" s="83" t="s">
        <v>1124</v>
      </c>
      <c r="G31" s="83">
        <v>0</v>
      </c>
      <c r="H31" s="83" t="s">
        <v>1118</v>
      </c>
      <c r="I31" s="83" t="s">
        <v>1067</v>
      </c>
      <c r="J31" s="84">
        <v>809.52</v>
      </c>
      <c r="K31" s="83">
        <v>0</v>
      </c>
      <c r="L31" s="83">
        <v>0</v>
      </c>
      <c r="M31" s="85">
        <v>43556</v>
      </c>
      <c r="N31" s="83">
        <v>2019</v>
      </c>
      <c r="O31" s="83">
        <v>0</v>
      </c>
      <c r="P31" s="83" t="s">
        <v>1119</v>
      </c>
      <c r="Q31" s="83">
        <v>0</v>
      </c>
      <c r="R31" s="83">
        <v>6</v>
      </c>
      <c r="S31" s="83">
        <v>4</v>
      </c>
    </row>
    <row r="32" spans="1:19" ht="15.75" customHeight="1" x14ac:dyDescent="0.25">
      <c r="A32" s="83" t="s">
        <v>1062</v>
      </c>
      <c r="B32" s="83" t="s">
        <v>1075</v>
      </c>
      <c r="C32" s="83">
        <v>0</v>
      </c>
      <c r="D32" s="83" t="s">
        <v>1125</v>
      </c>
      <c r="E32" s="83">
        <v>0</v>
      </c>
      <c r="F32" s="83" t="s">
        <v>1126</v>
      </c>
      <c r="G32" s="83">
        <v>0</v>
      </c>
      <c r="H32" s="83" t="s">
        <v>1127</v>
      </c>
      <c r="I32" s="83" t="s">
        <v>1067</v>
      </c>
      <c r="J32" s="84">
        <v>66.69</v>
      </c>
      <c r="K32" s="83">
        <v>0</v>
      </c>
      <c r="L32" s="83">
        <v>0</v>
      </c>
      <c r="M32" s="85">
        <v>43556</v>
      </c>
      <c r="N32" s="83">
        <v>2019</v>
      </c>
      <c r="O32" s="83">
        <v>0</v>
      </c>
      <c r="P32" s="83" t="s">
        <v>1119</v>
      </c>
      <c r="Q32" s="83">
        <v>120</v>
      </c>
      <c r="R32" s="83">
        <v>5</v>
      </c>
      <c r="S32" s="83">
        <v>4</v>
      </c>
    </row>
    <row r="33" spans="1:19" ht="15.75" customHeight="1" x14ac:dyDescent="0.25">
      <c r="A33" s="83" t="s">
        <v>1062</v>
      </c>
      <c r="B33" s="83" t="s">
        <v>1075</v>
      </c>
      <c r="C33" s="83">
        <v>0</v>
      </c>
      <c r="D33" s="83" t="s">
        <v>1128</v>
      </c>
      <c r="E33" s="83">
        <v>0</v>
      </c>
      <c r="F33" s="83" t="s">
        <v>1129</v>
      </c>
      <c r="G33" s="83">
        <v>0</v>
      </c>
      <c r="H33" s="83" t="s">
        <v>1127</v>
      </c>
      <c r="I33" s="83" t="s">
        <v>1067</v>
      </c>
      <c r="J33" s="84">
        <v>54.33</v>
      </c>
      <c r="K33" s="83">
        <v>0</v>
      </c>
      <c r="L33" s="83">
        <v>0</v>
      </c>
      <c r="M33" s="85">
        <v>43556</v>
      </c>
      <c r="N33" s="83">
        <v>2019</v>
      </c>
      <c r="O33" s="83">
        <v>0</v>
      </c>
      <c r="P33" s="83" t="s">
        <v>1119</v>
      </c>
      <c r="Q33" s="83">
        <v>0</v>
      </c>
      <c r="R33" s="83">
        <v>5</v>
      </c>
      <c r="S33" s="83">
        <v>4</v>
      </c>
    </row>
    <row r="34" spans="1:19" ht="15.75" customHeight="1" x14ac:dyDescent="0.25">
      <c r="A34" s="83" t="s">
        <v>1081</v>
      </c>
      <c r="B34" s="83" t="s">
        <v>1082</v>
      </c>
      <c r="C34" s="83">
        <v>0</v>
      </c>
      <c r="D34" s="83">
        <v>0</v>
      </c>
      <c r="E34" s="83">
        <v>0</v>
      </c>
      <c r="F34" s="83" t="s">
        <v>1130</v>
      </c>
      <c r="G34" s="83">
        <v>0</v>
      </c>
      <c r="H34" s="83" t="s">
        <v>1127</v>
      </c>
      <c r="I34" s="83" t="s">
        <v>1067</v>
      </c>
      <c r="J34" s="84">
        <v>526.5</v>
      </c>
      <c r="K34" s="83">
        <v>0</v>
      </c>
      <c r="L34" s="83">
        <v>0</v>
      </c>
      <c r="M34" s="85">
        <v>43556</v>
      </c>
      <c r="N34" s="83">
        <v>2019</v>
      </c>
      <c r="O34" s="83">
        <v>0</v>
      </c>
      <c r="P34" s="83" t="s">
        <v>1119</v>
      </c>
      <c r="Q34" s="83">
        <v>0</v>
      </c>
      <c r="R34" s="83">
        <v>5</v>
      </c>
      <c r="S34" s="83">
        <v>4</v>
      </c>
    </row>
    <row r="35" spans="1:19" ht="15.75" customHeight="1" x14ac:dyDescent="0.25">
      <c r="A35" s="83" t="s">
        <v>62</v>
      </c>
      <c r="B35" s="83" t="s">
        <v>62</v>
      </c>
      <c r="C35" s="83">
        <v>0</v>
      </c>
      <c r="D35" s="83">
        <v>0</v>
      </c>
      <c r="E35" s="83">
        <v>0</v>
      </c>
      <c r="F35" s="83" t="s">
        <v>1112</v>
      </c>
      <c r="G35" s="83">
        <v>0</v>
      </c>
      <c r="H35" s="83" t="s">
        <v>1127</v>
      </c>
      <c r="I35" s="83" t="s">
        <v>1067</v>
      </c>
      <c r="J35" s="84">
        <v>9686.98</v>
      </c>
      <c r="K35" s="83">
        <v>0</v>
      </c>
      <c r="L35" s="83">
        <v>0</v>
      </c>
      <c r="M35" s="85">
        <v>43556</v>
      </c>
      <c r="N35" s="83">
        <v>2019</v>
      </c>
      <c r="O35" s="83">
        <v>0</v>
      </c>
      <c r="P35" s="83" t="s">
        <v>1119</v>
      </c>
      <c r="Q35" s="83">
        <v>0</v>
      </c>
      <c r="R35" s="83">
        <v>5</v>
      </c>
      <c r="S35" s="83">
        <v>4</v>
      </c>
    </row>
    <row r="36" spans="1:19" ht="15.75" customHeight="1" x14ac:dyDescent="0.25">
      <c r="A36" s="83" t="s">
        <v>1081</v>
      </c>
      <c r="B36" s="83" t="s">
        <v>1105</v>
      </c>
      <c r="C36" s="83">
        <v>0</v>
      </c>
      <c r="D36" s="83">
        <v>0</v>
      </c>
      <c r="E36" s="83">
        <v>0</v>
      </c>
      <c r="F36" s="83" t="s">
        <v>1131</v>
      </c>
      <c r="G36" s="83">
        <v>0</v>
      </c>
      <c r="H36" s="83" t="s">
        <v>1127</v>
      </c>
      <c r="I36" s="83" t="s">
        <v>1067</v>
      </c>
      <c r="J36" s="84">
        <v>2650</v>
      </c>
      <c r="K36" s="83">
        <v>0</v>
      </c>
      <c r="L36" s="83">
        <v>0</v>
      </c>
      <c r="M36" s="85">
        <v>43556</v>
      </c>
      <c r="N36" s="83">
        <v>2019</v>
      </c>
      <c r="O36" s="83">
        <v>0</v>
      </c>
      <c r="P36" s="83" t="s">
        <v>1119</v>
      </c>
      <c r="Q36" s="83">
        <v>0</v>
      </c>
      <c r="R36" s="83">
        <v>5</v>
      </c>
      <c r="S36" s="83">
        <v>4</v>
      </c>
    </row>
    <row r="37" spans="1:19" ht="15.75" customHeight="1" x14ac:dyDescent="0.25">
      <c r="A37" s="83" t="s">
        <v>1062</v>
      </c>
      <c r="B37" s="83" t="s">
        <v>1115</v>
      </c>
      <c r="C37" s="83">
        <v>0</v>
      </c>
      <c r="D37" s="83" t="s">
        <v>1132</v>
      </c>
      <c r="E37" s="83">
        <v>0</v>
      </c>
      <c r="F37" s="83" t="s">
        <v>1133</v>
      </c>
      <c r="G37" s="83">
        <v>0</v>
      </c>
      <c r="H37" s="83" t="s">
        <v>1134</v>
      </c>
      <c r="I37" s="83" t="s">
        <v>14</v>
      </c>
      <c r="J37" s="84">
        <v>1271.55</v>
      </c>
      <c r="K37" s="83">
        <v>0</v>
      </c>
      <c r="L37" s="83">
        <v>0</v>
      </c>
      <c r="M37" s="85">
        <v>43586</v>
      </c>
      <c r="N37" s="83">
        <v>2019</v>
      </c>
      <c r="O37" s="83">
        <v>0</v>
      </c>
      <c r="P37" s="83" t="s">
        <v>1135</v>
      </c>
      <c r="Q37" s="83">
        <v>751</v>
      </c>
      <c r="R37" s="83">
        <v>7</v>
      </c>
      <c r="S37" s="83">
        <v>5</v>
      </c>
    </row>
    <row r="38" spans="1:19" ht="15.75" customHeight="1" x14ac:dyDescent="0.25">
      <c r="A38" s="83" t="s">
        <v>1062</v>
      </c>
      <c r="B38" s="83" t="s">
        <v>1136</v>
      </c>
      <c r="C38" s="83">
        <v>0</v>
      </c>
      <c r="D38" s="83" t="s">
        <v>1137</v>
      </c>
      <c r="E38" s="83">
        <v>0</v>
      </c>
      <c r="F38" s="83" t="s">
        <v>1138</v>
      </c>
      <c r="G38" s="83">
        <v>0</v>
      </c>
      <c r="H38" s="83" t="s">
        <v>1134</v>
      </c>
      <c r="I38" s="83" t="s">
        <v>14</v>
      </c>
      <c r="J38" s="84">
        <v>835.7</v>
      </c>
      <c r="K38" s="83">
        <v>0</v>
      </c>
      <c r="L38" s="83">
        <v>0</v>
      </c>
      <c r="M38" s="85">
        <v>43586</v>
      </c>
      <c r="N38" s="83">
        <v>2019</v>
      </c>
      <c r="O38" s="83">
        <v>0</v>
      </c>
      <c r="P38" s="83" t="s">
        <v>1135</v>
      </c>
      <c r="Q38" s="83">
        <v>0</v>
      </c>
      <c r="R38" s="83">
        <v>7</v>
      </c>
      <c r="S38" s="83">
        <v>5</v>
      </c>
    </row>
    <row r="39" spans="1:19" ht="15.75" customHeight="1" x14ac:dyDescent="0.25">
      <c r="A39" s="83" t="s">
        <v>1062</v>
      </c>
      <c r="B39" s="83" t="s">
        <v>1136</v>
      </c>
      <c r="C39" s="83">
        <v>0</v>
      </c>
      <c r="D39" s="83" t="s">
        <v>1139</v>
      </c>
      <c r="E39" s="83">
        <v>0</v>
      </c>
      <c r="F39" s="83" t="s">
        <v>1140</v>
      </c>
      <c r="G39" s="83">
        <v>0</v>
      </c>
      <c r="H39" s="83" t="s">
        <v>1134</v>
      </c>
      <c r="I39" s="83" t="s">
        <v>14</v>
      </c>
      <c r="J39" s="84">
        <v>929.15</v>
      </c>
      <c r="K39" s="83">
        <v>0</v>
      </c>
      <c r="L39" s="83">
        <v>0</v>
      </c>
      <c r="M39" s="85">
        <v>43586</v>
      </c>
      <c r="N39" s="83">
        <v>2019</v>
      </c>
      <c r="O39" s="83">
        <v>0</v>
      </c>
      <c r="P39" s="83" t="s">
        <v>1135</v>
      </c>
      <c r="Q39" s="83">
        <v>0</v>
      </c>
      <c r="R39" s="83">
        <v>7</v>
      </c>
      <c r="S39" s="83">
        <v>5</v>
      </c>
    </row>
    <row r="40" spans="1:19" ht="15.75" customHeight="1" x14ac:dyDescent="0.25">
      <c r="A40" s="83" t="s">
        <v>1062</v>
      </c>
      <c r="B40" s="83" t="s">
        <v>1115</v>
      </c>
      <c r="C40" s="83">
        <v>0</v>
      </c>
      <c r="D40" s="83" t="s">
        <v>1141</v>
      </c>
      <c r="E40" s="83">
        <v>0</v>
      </c>
      <c r="F40" s="83" t="s">
        <v>1142</v>
      </c>
      <c r="G40" s="83">
        <v>0</v>
      </c>
      <c r="H40" s="83" t="s">
        <v>1134</v>
      </c>
      <c r="I40" s="83" t="s">
        <v>14</v>
      </c>
      <c r="J40" s="84">
        <v>1082.8900000000001</v>
      </c>
      <c r="K40" s="83">
        <v>0</v>
      </c>
      <c r="L40" s="83">
        <v>0</v>
      </c>
      <c r="M40" s="85">
        <v>43586</v>
      </c>
      <c r="N40" s="83">
        <v>2019</v>
      </c>
      <c r="O40" s="83">
        <v>0</v>
      </c>
      <c r="P40" s="83" t="s">
        <v>1135</v>
      </c>
      <c r="Q40" s="83">
        <v>0</v>
      </c>
      <c r="R40" s="83">
        <v>7</v>
      </c>
      <c r="S40" s="83">
        <v>5</v>
      </c>
    </row>
    <row r="41" spans="1:19" ht="15.75" customHeight="1" x14ac:dyDescent="0.25">
      <c r="A41" s="83" t="s">
        <v>1062</v>
      </c>
      <c r="B41" s="83" t="s">
        <v>1063</v>
      </c>
      <c r="C41" s="83">
        <v>0</v>
      </c>
      <c r="D41" s="83" t="s">
        <v>1143</v>
      </c>
      <c r="E41" s="83">
        <v>0</v>
      </c>
      <c r="F41" s="83" t="s">
        <v>1144</v>
      </c>
      <c r="G41" s="83">
        <v>0</v>
      </c>
      <c r="H41" s="83" t="s">
        <v>1134</v>
      </c>
      <c r="I41" s="83" t="s">
        <v>14</v>
      </c>
      <c r="J41" s="84">
        <v>31.44</v>
      </c>
      <c r="K41" s="83">
        <v>0</v>
      </c>
      <c r="L41" s="83">
        <v>0</v>
      </c>
      <c r="M41" s="85">
        <v>43586</v>
      </c>
      <c r="N41" s="83">
        <v>2019</v>
      </c>
      <c r="O41" s="83">
        <v>0</v>
      </c>
      <c r="P41" s="83" t="s">
        <v>1135</v>
      </c>
      <c r="Q41" s="83">
        <v>0</v>
      </c>
      <c r="R41" s="83">
        <v>7</v>
      </c>
      <c r="S41" s="83">
        <v>5</v>
      </c>
    </row>
    <row r="42" spans="1:19" ht="15.75" customHeight="1" x14ac:dyDescent="0.25">
      <c r="A42" s="83" t="s">
        <v>1062</v>
      </c>
      <c r="B42" s="83" t="s">
        <v>1063</v>
      </c>
      <c r="C42" s="83">
        <v>0</v>
      </c>
      <c r="D42" s="83" t="s">
        <v>1145</v>
      </c>
      <c r="E42" s="83">
        <v>0</v>
      </c>
      <c r="F42" s="83" t="s">
        <v>1146</v>
      </c>
      <c r="G42" s="83">
        <v>0</v>
      </c>
      <c r="H42" s="83" t="s">
        <v>1134</v>
      </c>
      <c r="I42" s="83" t="s">
        <v>14</v>
      </c>
      <c r="J42" s="84">
        <v>556.85</v>
      </c>
      <c r="K42" s="83">
        <v>0</v>
      </c>
      <c r="L42" s="83">
        <v>0</v>
      </c>
      <c r="M42" s="85">
        <v>43586</v>
      </c>
      <c r="N42" s="83">
        <v>2019</v>
      </c>
      <c r="O42" s="83">
        <v>0</v>
      </c>
      <c r="P42" s="83" t="s">
        <v>1135</v>
      </c>
      <c r="Q42" s="83">
        <v>0</v>
      </c>
      <c r="R42" s="83">
        <v>7</v>
      </c>
      <c r="S42" s="83">
        <v>5</v>
      </c>
    </row>
    <row r="43" spans="1:19" ht="15.75" customHeight="1" x14ac:dyDescent="0.25">
      <c r="A43" s="83" t="s">
        <v>1062</v>
      </c>
      <c r="B43" s="83" t="s">
        <v>1088</v>
      </c>
      <c r="C43" s="83">
        <v>0</v>
      </c>
      <c r="D43" s="83" t="s">
        <v>1147</v>
      </c>
      <c r="E43" s="83">
        <v>0</v>
      </c>
      <c r="F43" s="83" t="s">
        <v>1148</v>
      </c>
      <c r="G43" s="83">
        <v>0</v>
      </c>
      <c r="H43" s="83" t="s">
        <v>1134</v>
      </c>
      <c r="I43" s="83" t="s">
        <v>14</v>
      </c>
      <c r="J43" s="84">
        <v>896.48</v>
      </c>
      <c r="K43" s="83">
        <v>0</v>
      </c>
      <c r="L43" s="83">
        <v>0</v>
      </c>
      <c r="M43" s="85">
        <v>43586</v>
      </c>
      <c r="N43" s="83">
        <v>2019</v>
      </c>
      <c r="O43" s="83">
        <v>0</v>
      </c>
      <c r="P43" s="83" t="s">
        <v>1135</v>
      </c>
      <c r="Q43" s="83">
        <v>0</v>
      </c>
      <c r="R43" s="83">
        <v>7</v>
      </c>
      <c r="S43" s="83">
        <v>5</v>
      </c>
    </row>
    <row r="44" spans="1:19" ht="15.75" customHeight="1" x14ac:dyDescent="0.25">
      <c r="A44" s="83" t="s">
        <v>1062</v>
      </c>
      <c r="B44" s="83" t="s">
        <v>1088</v>
      </c>
      <c r="C44" s="83">
        <v>0</v>
      </c>
      <c r="D44" s="83" t="s">
        <v>1149</v>
      </c>
      <c r="E44" s="83">
        <v>0</v>
      </c>
      <c r="F44" s="83" t="s">
        <v>1150</v>
      </c>
      <c r="G44" s="83">
        <v>0</v>
      </c>
      <c r="H44" s="83" t="s">
        <v>1134</v>
      </c>
      <c r="I44" s="83" t="s">
        <v>14</v>
      </c>
      <c r="J44" s="84">
        <v>1214.04</v>
      </c>
      <c r="K44" s="83">
        <v>0</v>
      </c>
      <c r="L44" s="83">
        <v>0</v>
      </c>
      <c r="M44" s="85">
        <v>43586</v>
      </c>
      <c r="N44" s="83">
        <v>2019</v>
      </c>
      <c r="O44" s="83">
        <v>0</v>
      </c>
      <c r="P44" s="83" t="s">
        <v>1135</v>
      </c>
      <c r="Q44" s="83">
        <v>0</v>
      </c>
      <c r="R44" s="83">
        <v>7</v>
      </c>
      <c r="S44" s="83">
        <v>5</v>
      </c>
    </row>
    <row r="45" spans="1:19" ht="15.75" customHeight="1" x14ac:dyDescent="0.25">
      <c r="A45" s="83" t="s">
        <v>1062</v>
      </c>
      <c r="B45" s="83" t="s">
        <v>1088</v>
      </c>
      <c r="C45" s="83">
        <v>0</v>
      </c>
      <c r="D45" s="83" t="s">
        <v>1151</v>
      </c>
      <c r="E45" s="83">
        <v>0</v>
      </c>
      <c r="F45" s="83" t="s">
        <v>1152</v>
      </c>
      <c r="G45" s="83">
        <v>0</v>
      </c>
      <c r="H45" s="83" t="s">
        <v>1134</v>
      </c>
      <c r="I45" s="83" t="s">
        <v>14</v>
      </c>
      <c r="J45" s="84">
        <v>68.36</v>
      </c>
      <c r="K45" s="83">
        <v>0</v>
      </c>
      <c r="L45" s="83">
        <v>0</v>
      </c>
      <c r="M45" s="85">
        <v>43586</v>
      </c>
      <c r="N45" s="83">
        <v>2019</v>
      </c>
      <c r="O45" s="83">
        <v>0</v>
      </c>
      <c r="P45" s="83" t="s">
        <v>1135</v>
      </c>
      <c r="Q45" s="83">
        <v>0</v>
      </c>
      <c r="R45" s="83">
        <v>7</v>
      </c>
      <c r="S45" s="83">
        <v>5</v>
      </c>
    </row>
    <row r="46" spans="1:19" ht="15.75" customHeight="1" x14ac:dyDescent="0.25">
      <c r="A46" s="83" t="s">
        <v>1092</v>
      </c>
      <c r="B46" s="83" t="s">
        <v>1092</v>
      </c>
      <c r="C46" s="83">
        <v>0</v>
      </c>
      <c r="D46" s="83">
        <v>0</v>
      </c>
      <c r="E46" s="83">
        <v>0</v>
      </c>
      <c r="F46" s="83" t="s">
        <v>1093</v>
      </c>
      <c r="G46" s="83">
        <v>0</v>
      </c>
      <c r="H46" s="83" t="s">
        <v>1134</v>
      </c>
      <c r="I46" s="83" t="s">
        <v>1067</v>
      </c>
      <c r="J46" s="84">
        <v>0</v>
      </c>
      <c r="K46" s="83">
        <v>0</v>
      </c>
      <c r="L46" s="83">
        <v>0</v>
      </c>
      <c r="M46" s="85">
        <v>43586</v>
      </c>
      <c r="N46" s="83">
        <v>2019</v>
      </c>
      <c r="O46" s="83">
        <v>0</v>
      </c>
      <c r="P46" s="83" t="s">
        <v>1135</v>
      </c>
      <c r="Q46" s="83">
        <v>0</v>
      </c>
      <c r="R46" s="83">
        <v>7</v>
      </c>
      <c r="S46" s="83">
        <v>5</v>
      </c>
    </row>
    <row r="47" spans="1:19" ht="15.75" customHeight="1" x14ac:dyDescent="0.25">
      <c r="A47" s="83" t="s">
        <v>1062</v>
      </c>
      <c r="B47" s="83" t="s">
        <v>1063</v>
      </c>
      <c r="C47" s="83">
        <v>0</v>
      </c>
      <c r="D47" s="83" t="s">
        <v>1153</v>
      </c>
      <c r="E47" s="83">
        <v>0</v>
      </c>
      <c r="F47" s="83" t="s">
        <v>1154</v>
      </c>
      <c r="G47" s="83">
        <v>0</v>
      </c>
      <c r="H47" s="83" t="s">
        <v>1155</v>
      </c>
      <c r="I47" s="83" t="s">
        <v>1067</v>
      </c>
      <c r="J47" s="84">
        <v>540.20000000000005</v>
      </c>
      <c r="K47" s="83">
        <v>0</v>
      </c>
      <c r="L47" s="83">
        <v>0</v>
      </c>
      <c r="M47" s="85">
        <v>43586</v>
      </c>
      <c r="N47" s="83">
        <v>2019</v>
      </c>
      <c r="O47" s="83">
        <v>12</v>
      </c>
      <c r="P47" s="83" t="s">
        <v>1135</v>
      </c>
      <c r="Q47" s="83">
        <v>173</v>
      </c>
      <c r="R47" s="83">
        <v>8</v>
      </c>
      <c r="S47" s="83">
        <v>5</v>
      </c>
    </row>
    <row r="48" spans="1:19" ht="15.75" customHeight="1" x14ac:dyDescent="0.25">
      <c r="A48" s="83" t="s">
        <v>1081</v>
      </c>
      <c r="B48" s="83" t="s">
        <v>1082</v>
      </c>
      <c r="C48" s="83">
        <v>0</v>
      </c>
      <c r="D48" s="83">
        <v>0</v>
      </c>
      <c r="E48" s="83">
        <v>0</v>
      </c>
      <c r="F48" s="83" t="s">
        <v>1156</v>
      </c>
      <c r="G48" s="83">
        <v>0</v>
      </c>
      <c r="H48" s="83" t="s">
        <v>1155</v>
      </c>
      <c r="I48" s="83" t="s">
        <v>1067</v>
      </c>
      <c r="J48" s="84">
        <v>302.54000000000002</v>
      </c>
      <c r="K48" s="83">
        <v>0</v>
      </c>
      <c r="L48" s="83">
        <v>0</v>
      </c>
      <c r="M48" s="85">
        <v>43617</v>
      </c>
      <c r="N48" s="83">
        <v>2019</v>
      </c>
      <c r="O48" s="83">
        <v>0</v>
      </c>
      <c r="P48" s="83" t="s">
        <v>1157</v>
      </c>
      <c r="Q48" s="83">
        <v>0</v>
      </c>
      <c r="R48" s="83">
        <v>8</v>
      </c>
      <c r="S48" s="83">
        <v>6</v>
      </c>
    </row>
    <row r="49" spans="1:19" ht="15.75" customHeight="1" x14ac:dyDescent="0.25">
      <c r="A49" s="83" t="s">
        <v>1081</v>
      </c>
      <c r="B49" s="83" t="s">
        <v>1082</v>
      </c>
      <c r="C49" s="83">
        <v>0</v>
      </c>
      <c r="D49" s="83">
        <v>0</v>
      </c>
      <c r="E49" s="83">
        <v>0</v>
      </c>
      <c r="F49" s="83" t="s">
        <v>1158</v>
      </c>
      <c r="G49" s="83">
        <v>0</v>
      </c>
      <c r="H49" s="83" t="s">
        <v>1155</v>
      </c>
      <c r="I49" s="83" t="s">
        <v>1067</v>
      </c>
      <c r="J49" s="84">
        <v>359.16</v>
      </c>
      <c r="K49" s="83">
        <v>0</v>
      </c>
      <c r="L49" s="83">
        <v>0</v>
      </c>
      <c r="M49" s="85">
        <v>43617</v>
      </c>
      <c r="N49" s="83">
        <v>2019</v>
      </c>
      <c r="O49" s="83">
        <v>0</v>
      </c>
      <c r="P49" s="83" t="s">
        <v>1157</v>
      </c>
      <c r="Q49" s="83">
        <v>0</v>
      </c>
      <c r="R49" s="83">
        <v>8</v>
      </c>
      <c r="S49" s="83">
        <v>6</v>
      </c>
    </row>
    <row r="50" spans="1:19" ht="15.75" customHeight="1" x14ac:dyDescent="0.25">
      <c r="A50" s="83" t="s">
        <v>1092</v>
      </c>
      <c r="B50" s="83" t="s">
        <v>1092</v>
      </c>
      <c r="C50" s="83">
        <v>0</v>
      </c>
      <c r="D50" s="83">
        <v>0</v>
      </c>
      <c r="E50" s="83">
        <v>0</v>
      </c>
      <c r="F50" s="83" t="s">
        <v>1159</v>
      </c>
      <c r="G50" s="83">
        <v>0</v>
      </c>
      <c r="H50" s="83" t="s">
        <v>1155</v>
      </c>
      <c r="I50" s="83" t="s">
        <v>1067</v>
      </c>
      <c r="J50" s="84">
        <v>4700</v>
      </c>
      <c r="K50" s="83">
        <v>0</v>
      </c>
      <c r="L50" s="83">
        <v>0</v>
      </c>
      <c r="M50" s="85">
        <v>43617</v>
      </c>
      <c r="N50" s="83">
        <v>2019</v>
      </c>
      <c r="O50" s="83">
        <v>0</v>
      </c>
      <c r="P50" s="83" t="s">
        <v>1157</v>
      </c>
      <c r="Q50" s="83">
        <v>0</v>
      </c>
      <c r="R50" s="83">
        <v>8</v>
      </c>
      <c r="S50" s="83">
        <v>6</v>
      </c>
    </row>
    <row r="51" spans="1:19" ht="15.75" customHeight="1" x14ac:dyDescent="0.25">
      <c r="A51" s="83" t="s">
        <v>1062</v>
      </c>
      <c r="B51" s="83" t="s">
        <v>1160</v>
      </c>
      <c r="C51" s="83">
        <v>0</v>
      </c>
      <c r="D51" s="83" t="s">
        <v>1161</v>
      </c>
      <c r="E51" s="83">
        <v>0</v>
      </c>
      <c r="F51" s="83" t="s">
        <v>1162</v>
      </c>
      <c r="G51" s="83">
        <v>0</v>
      </c>
      <c r="H51" s="83" t="s">
        <v>1163</v>
      </c>
      <c r="I51" s="83" t="s">
        <v>1067</v>
      </c>
      <c r="J51" s="84">
        <v>5761.86</v>
      </c>
      <c r="K51" s="83">
        <v>0</v>
      </c>
      <c r="L51" s="83">
        <v>0</v>
      </c>
      <c r="M51" s="85">
        <v>43678</v>
      </c>
      <c r="N51" s="83">
        <v>2019</v>
      </c>
      <c r="O51" s="83">
        <v>0</v>
      </c>
      <c r="P51" s="83" t="s">
        <v>1096</v>
      </c>
      <c r="Q51" s="83">
        <v>303</v>
      </c>
      <c r="R51" s="83">
        <v>11</v>
      </c>
      <c r="S51" s="83">
        <v>8</v>
      </c>
    </row>
    <row r="52" spans="1:19" ht="15.75" customHeight="1" x14ac:dyDescent="0.25">
      <c r="A52" s="83" t="s">
        <v>1081</v>
      </c>
      <c r="B52" s="83" t="s">
        <v>1082</v>
      </c>
      <c r="C52" s="83">
        <v>0</v>
      </c>
      <c r="D52" s="83">
        <v>0</v>
      </c>
      <c r="E52" s="83">
        <v>0</v>
      </c>
      <c r="F52" s="83" t="s">
        <v>1164</v>
      </c>
      <c r="G52" s="83">
        <v>0</v>
      </c>
      <c r="H52" s="83" t="s">
        <v>1163</v>
      </c>
      <c r="I52" s="83" t="s">
        <v>1067</v>
      </c>
      <c r="J52" s="84">
        <v>179.43</v>
      </c>
      <c r="K52" s="83">
        <v>0</v>
      </c>
      <c r="L52" s="83">
        <v>0</v>
      </c>
      <c r="M52" s="85">
        <v>43647</v>
      </c>
      <c r="N52" s="83">
        <v>2019</v>
      </c>
      <c r="O52" s="83">
        <v>0</v>
      </c>
      <c r="P52" s="83" t="s">
        <v>1165</v>
      </c>
      <c r="Q52" s="83">
        <v>0</v>
      </c>
      <c r="R52" s="83">
        <v>11</v>
      </c>
      <c r="S52" s="83">
        <v>7</v>
      </c>
    </row>
    <row r="53" spans="1:19" ht="15.75" customHeight="1" x14ac:dyDescent="0.25">
      <c r="A53" s="83" t="s">
        <v>62</v>
      </c>
      <c r="B53" s="83" t="s">
        <v>62</v>
      </c>
      <c r="C53" s="83">
        <v>0</v>
      </c>
      <c r="D53" s="83">
        <v>0</v>
      </c>
      <c r="E53" s="83">
        <v>0</v>
      </c>
      <c r="F53" s="83" t="s">
        <v>1112</v>
      </c>
      <c r="G53" s="83">
        <v>0</v>
      </c>
      <c r="H53" s="83" t="s">
        <v>1163</v>
      </c>
      <c r="I53" s="83" t="s">
        <v>1067</v>
      </c>
      <c r="J53" s="84">
        <v>10137.14</v>
      </c>
      <c r="K53" s="83">
        <v>0</v>
      </c>
      <c r="L53" s="83">
        <v>0</v>
      </c>
      <c r="M53" s="85">
        <v>43647</v>
      </c>
      <c r="N53" s="83">
        <v>2019</v>
      </c>
      <c r="O53" s="83">
        <v>0</v>
      </c>
      <c r="P53" s="83" t="s">
        <v>1165</v>
      </c>
      <c r="Q53" s="83">
        <v>0</v>
      </c>
      <c r="R53" s="83">
        <v>11</v>
      </c>
      <c r="S53" s="83">
        <v>7</v>
      </c>
    </row>
    <row r="54" spans="1:19" ht="15.75" customHeight="1" x14ac:dyDescent="0.25">
      <c r="A54" s="83" t="s">
        <v>1081</v>
      </c>
      <c r="B54" s="83" t="s">
        <v>1105</v>
      </c>
      <c r="C54" s="83">
        <v>0</v>
      </c>
      <c r="D54" s="83">
        <v>0</v>
      </c>
      <c r="E54" s="83">
        <v>0</v>
      </c>
      <c r="F54" s="83" t="s">
        <v>1166</v>
      </c>
      <c r="G54" s="83">
        <v>0</v>
      </c>
      <c r="H54" s="83" t="s">
        <v>1163</v>
      </c>
      <c r="I54" s="83" t="s">
        <v>1067</v>
      </c>
      <c r="J54" s="84">
        <v>5005</v>
      </c>
      <c r="K54" s="83">
        <v>0</v>
      </c>
      <c r="L54" s="83">
        <v>0</v>
      </c>
      <c r="M54" s="85">
        <v>43647</v>
      </c>
      <c r="N54" s="83">
        <v>2019</v>
      </c>
      <c r="O54" s="83">
        <v>0</v>
      </c>
      <c r="P54" s="83" t="s">
        <v>1165</v>
      </c>
      <c r="Q54" s="83">
        <v>0</v>
      </c>
      <c r="R54" s="83">
        <v>11</v>
      </c>
      <c r="S54" s="83">
        <v>7</v>
      </c>
    </row>
    <row r="55" spans="1:19" ht="15.75" customHeight="1" x14ac:dyDescent="0.25">
      <c r="A55" s="83">
        <v>0</v>
      </c>
      <c r="B55" s="83">
        <v>0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 t="s">
        <v>1167</v>
      </c>
      <c r="I55" s="83" t="s">
        <v>1067</v>
      </c>
      <c r="J55" s="84">
        <v>0</v>
      </c>
      <c r="K55" s="83">
        <v>0</v>
      </c>
      <c r="L55" s="83">
        <v>0</v>
      </c>
      <c r="M55" s="85">
        <v>43678</v>
      </c>
      <c r="N55" s="83">
        <v>2019</v>
      </c>
      <c r="O55" s="83">
        <v>0</v>
      </c>
      <c r="P55" s="83" t="s">
        <v>1096</v>
      </c>
      <c r="Q55" s="83">
        <f>18+10</f>
        <v>28</v>
      </c>
      <c r="R55" s="83">
        <v>15</v>
      </c>
      <c r="S55" s="83">
        <v>8</v>
      </c>
    </row>
    <row r="56" spans="1:19" ht="15.75" customHeight="1" x14ac:dyDescent="0.25">
      <c r="A56" s="83" t="s">
        <v>1081</v>
      </c>
      <c r="B56" s="83" t="s">
        <v>1105</v>
      </c>
      <c r="C56" s="83">
        <v>0</v>
      </c>
      <c r="D56" s="83">
        <v>0</v>
      </c>
      <c r="E56" s="83">
        <v>0</v>
      </c>
      <c r="F56" s="83" t="s">
        <v>1168</v>
      </c>
      <c r="G56" s="83">
        <v>0</v>
      </c>
      <c r="H56" s="83" t="s">
        <v>1169</v>
      </c>
      <c r="I56" s="83" t="s">
        <v>1067</v>
      </c>
      <c r="J56" s="84">
        <v>3350</v>
      </c>
      <c r="K56" s="83">
        <v>0</v>
      </c>
      <c r="L56" s="83">
        <v>0</v>
      </c>
      <c r="M56" s="85">
        <v>43678</v>
      </c>
      <c r="N56" s="83">
        <v>2019</v>
      </c>
      <c r="O56" s="83">
        <v>0</v>
      </c>
      <c r="P56" s="83" t="s">
        <v>1096</v>
      </c>
      <c r="Q56" s="83">
        <v>400</v>
      </c>
      <c r="R56" s="83">
        <v>9</v>
      </c>
      <c r="S56" s="83">
        <v>8</v>
      </c>
    </row>
    <row r="57" spans="1:19" ht="15.75" customHeight="1" x14ac:dyDescent="0.25">
      <c r="A57" s="83" t="s">
        <v>1081</v>
      </c>
      <c r="B57" s="83" t="s">
        <v>1113</v>
      </c>
      <c r="C57" s="83">
        <v>0</v>
      </c>
      <c r="D57" s="83">
        <v>0</v>
      </c>
      <c r="E57" s="83">
        <v>0</v>
      </c>
      <c r="F57" s="83" t="s">
        <v>1170</v>
      </c>
      <c r="G57" s="83">
        <v>0</v>
      </c>
      <c r="H57" s="83" t="s">
        <v>1169</v>
      </c>
      <c r="I57" s="83" t="s">
        <v>1067</v>
      </c>
      <c r="J57" s="84">
        <v>2800</v>
      </c>
      <c r="K57" s="83">
        <v>0</v>
      </c>
      <c r="L57" s="83">
        <v>0</v>
      </c>
      <c r="M57" s="85">
        <v>43678</v>
      </c>
      <c r="N57" s="83">
        <v>2019</v>
      </c>
      <c r="O57" s="83">
        <v>0</v>
      </c>
      <c r="P57" s="83" t="s">
        <v>1096</v>
      </c>
      <c r="Q57" s="83">
        <v>0</v>
      </c>
      <c r="R57" s="83">
        <v>9</v>
      </c>
      <c r="S57" s="83">
        <v>8</v>
      </c>
    </row>
    <row r="58" spans="1:19" ht="15.75" customHeight="1" x14ac:dyDescent="0.25">
      <c r="A58" s="83" t="s">
        <v>1081</v>
      </c>
      <c r="B58" s="83" t="s">
        <v>1108</v>
      </c>
      <c r="C58" s="83">
        <v>0</v>
      </c>
      <c r="D58" s="83">
        <v>0</v>
      </c>
      <c r="E58" s="83">
        <v>0</v>
      </c>
      <c r="F58" s="83" t="s">
        <v>1171</v>
      </c>
      <c r="G58" s="83">
        <v>0</v>
      </c>
      <c r="H58" s="83" t="s">
        <v>1169</v>
      </c>
      <c r="I58" s="83" t="s">
        <v>1067</v>
      </c>
      <c r="J58" s="84">
        <v>1490</v>
      </c>
      <c r="K58" s="83">
        <v>0</v>
      </c>
      <c r="L58" s="83">
        <v>0</v>
      </c>
      <c r="M58" s="85">
        <v>43678</v>
      </c>
      <c r="N58" s="83">
        <v>2019</v>
      </c>
      <c r="O58" s="83">
        <v>0</v>
      </c>
      <c r="P58" s="83" t="s">
        <v>1096</v>
      </c>
      <c r="Q58" s="83">
        <v>0</v>
      </c>
      <c r="R58" s="83">
        <v>9</v>
      </c>
      <c r="S58" s="83">
        <v>8</v>
      </c>
    </row>
    <row r="59" spans="1:19" ht="15.75" customHeight="1" x14ac:dyDescent="0.25">
      <c r="A59" s="83" t="s">
        <v>62</v>
      </c>
      <c r="B59" s="83" t="s">
        <v>62</v>
      </c>
      <c r="C59" s="83">
        <v>0</v>
      </c>
      <c r="D59" s="83">
        <v>0</v>
      </c>
      <c r="E59" s="83">
        <v>0</v>
      </c>
      <c r="F59" s="83" t="s">
        <v>1112</v>
      </c>
      <c r="G59" s="83">
        <v>0</v>
      </c>
      <c r="H59" s="83" t="s">
        <v>1169</v>
      </c>
      <c r="I59" s="83" t="s">
        <v>1067</v>
      </c>
      <c r="J59" s="84">
        <v>-1490</v>
      </c>
      <c r="K59" s="83">
        <v>0</v>
      </c>
      <c r="L59" s="83">
        <v>0</v>
      </c>
      <c r="M59" s="85">
        <v>43678</v>
      </c>
      <c r="N59" s="83">
        <v>2019</v>
      </c>
      <c r="O59" s="83">
        <v>0</v>
      </c>
      <c r="P59" s="83" t="s">
        <v>1096</v>
      </c>
      <c r="Q59" s="83">
        <v>0</v>
      </c>
      <c r="R59" s="83">
        <v>9</v>
      </c>
      <c r="S59" s="83">
        <v>8</v>
      </c>
    </row>
    <row r="60" spans="1:19" ht="15.75" customHeight="1" x14ac:dyDescent="0.25">
      <c r="A60" s="83" t="s">
        <v>1081</v>
      </c>
      <c r="B60" s="83" t="s">
        <v>1108</v>
      </c>
      <c r="C60" s="83">
        <v>0</v>
      </c>
      <c r="D60" s="83">
        <v>0</v>
      </c>
      <c r="E60" s="83">
        <v>0</v>
      </c>
      <c r="F60" s="83" t="s">
        <v>1172</v>
      </c>
      <c r="G60" s="83">
        <v>0</v>
      </c>
      <c r="H60" s="83" t="s">
        <v>1169</v>
      </c>
      <c r="I60" s="83" t="s">
        <v>1067</v>
      </c>
      <c r="J60" s="84">
        <v>840</v>
      </c>
      <c r="K60" s="83">
        <v>0</v>
      </c>
      <c r="L60" s="83">
        <v>0</v>
      </c>
      <c r="M60" s="85">
        <v>43678</v>
      </c>
      <c r="N60" s="83">
        <v>2019</v>
      </c>
      <c r="O60" s="83">
        <v>0</v>
      </c>
      <c r="P60" s="83" t="s">
        <v>1096</v>
      </c>
      <c r="Q60" s="83">
        <v>0</v>
      </c>
      <c r="R60" s="83">
        <v>9</v>
      </c>
      <c r="S60" s="83">
        <v>8</v>
      </c>
    </row>
    <row r="61" spans="1:19" ht="15.75" customHeight="1" x14ac:dyDescent="0.25">
      <c r="A61" s="83" t="s">
        <v>1081</v>
      </c>
      <c r="B61" s="83" t="s">
        <v>1113</v>
      </c>
      <c r="C61" s="83">
        <v>0</v>
      </c>
      <c r="D61" s="83">
        <v>0</v>
      </c>
      <c r="E61" s="83">
        <v>0</v>
      </c>
      <c r="F61" s="83" t="s">
        <v>1173</v>
      </c>
      <c r="G61" s="83">
        <v>0</v>
      </c>
      <c r="H61" s="83" t="s">
        <v>1174</v>
      </c>
      <c r="I61" s="83" t="s">
        <v>1067</v>
      </c>
      <c r="J61" s="84">
        <v>129981</v>
      </c>
      <c r="K61" s="83">
        <v>0</v>
      </c>
      <c r="L61" s="83">
        <v>0</v>
      </c>
      <c r="M61" s="85">
        <v>43739</v>
      </c>
      <c r="N61" s="83">
        <v>2019</v>
      </c>
      <c r="O61" s="83">
        <v>0</v>
      </c>
      <c r="P61" s="83" t="s">
        <v>1175</v>
      </c>
      <c r="Q61" s="83">
        <v>2328</v>
      </c>
      <c r="R61" s="83">
        <v>13</v>
      </c>
      <c r="S61" s="83">
        <v>10</v>
      </c>
    </row>
    <row r="62" spans="1:19" ht="15.75" customHeight="1" x14ac:dyDescent="0.25">
      <c r="A62" s="83" t="s">
        <v>1081</v>
      </c>
      <c r="B62" s="83" t="s">
        <v>1113</v>
      </c>
      <c r="C62" s="83">
        <v>0</v>
      </c>
      <c r="D62" s="83">
        <v>0</v>
      </c>
      <c r="E62" s="83">
        <v>0</v>
      </c>
      <c r="F62" s="83" t="s">
        <v>1176</v>
      </c>
      <c r="G62" s="83">
        <v>0</v>
      </c>
      <c r="H62" s="83" t="s">
        <v>1174</v>
      </c>
      <c r="I62" s="83" t="s">
        <v>1067</v>
      </c>
      <c r="J62" s="84">
        <v>31488</v>
      </c>
      <c r="K62" s="83">
        <v>0</v>
      </c>
      <c r="L62" s="83">
        <v>0</v>
      </c>
      <c r="M62" s="85">
        <v>43739</v>
      </c>
      <c r="N62" s="83">
        <v>2019</v>
      </c>
      <c r="O62" s="83">
        <v>0</v>
      </c>
      <c r="P62" s="83" t="s">
        <v>1175</v>
      </c>
      <c r="Q62" s="83">
        <v>0</v>
      </c>
      <c r="R62" s="83">
        <v>13</v>
      </c>
      <c r="S62" s="83">
        <v>10</v>
      </c>
    </row>
    <row r="63" spans="1:19" ht="15.75" customHeight="1" x14ac:dyDescent="0.25">
      <c r="A63" s="83" t="s">
        <v>1081</v>
      </c>
      <c r="B63" s="83" t="s">
        <v>1113</v>
      </c>
      <c r="C63" s="83">
        <v>0</v>
      </c>
      <c r="D63" s="83">
        <v>0</v>
      </c>
      <c r="E63" s="83">
        <v>0</v>
      </c>
      <c r="F63" s="83" t="s">
        <v>1177</v>
      </c>
      <c r="G63" s="83">
        <v>0</v>
      </c>
      <c r="H63" s="83" t="s">
        <v>1174</v>
      </c>
      <c r="I63" s="83" t="s">
        <v>1067</v>
      </c>
      <c r="J63" s="84">
        <v>31320</v>
      </c>
      <c r="K63" s="83">
        <v>0</v>
      </c>
      <c r="L63" s="83">
        <v>0</v>
      </c>
      <c r="M63" s="85">
        <v>43739</v>
      </c>
      <c r="N63" s="83">
        <v>2019</v>
      </c>
      <c r="O63" s="83">
        <v>0</v>
      </c>
      <c r="P63" s="83" t="s">
        <v>1175</v>
      </c>
      <c r="Q63" s="83">
        <v>0</v>
      </c>
      <c r="R63" s="83">
        <v>13</v>
      </c>
      <c r="S63" s="83">
        <v>10</v>
      </c>
    </row>
    <row r="64" spans="1:19" ht="15.75" customHeight="1" x14ac:dyDescent="0.25">
      <c r="A64" s="83" t="s">
        <v>1081</v>
      </c>
      <c r="B64" s="83" t="s">
        <v>1113</v>
      </c>
      <c r="C64" s="83">
        <v>0</v>
      </c>
      <c r="D64" s="83">
        <v>0</v>
      </c>
      <c r="E64" s="83">
        <v>0</v>
      </c>
      <c r="F64" s="83" t="s">
        <v>1178</v>
      </c>
      <c r="G64" s="83">
        <v>0</v>
      </c>
      <c r="H64" s="83" t="s">
        <v>1174</v>
      </c>
      <c r="I64" s="83" t="s">
        <v>1067</v>
      </c>
      <c r="J64" s="84">
        <v>26460</v>
      </c>
      <c r="K64" s="83">
        <v>0</v>
      </c>
      <c r="L64" s="83">
        <v>0</v>
      </c>
      <c r="M64" s="85">
        <v>43739</v>
      </c>
      <c r="N64" s="83">
        <v>2019</v>
      </c>
      <c r="O64" s="83">
        <v>0</v>
      </c>
      <c r="P64" s="83" t="s">
        <v>1175</v>
      </c>
      <c r="Q64" s="83">
        <v>0</v>
      </c>
      <c r="R64" s="83">
        <v>13</v>
      </c>
      <c r="S64" s="83">
        <v>10</v>
      </c>
    </row>
    <row r="65" spans="1:19" ht="15.75" customHeight="1" x14ac:dyDescent="0.25">
      <c r="A65" s="83" t="s">
        <v>1081</v>
      </c>
      <c r="B65" s="83" t="s">
        <v>1113</v>
      </c>
      <c r="C65" s="83">
        <v>0</v>
      </c>
      <c r="D65" s="83">
        <v>0</v>
      </c>
      <c r="E65" s="83">
        <v>0</v>
      </c>
      <c r="F65" s="83" t="s">
        <v>1179</v>
      </c>
      <c r="G65" s="83">
        <v>0</v>
      </c>
      <c r="H65" s="83" t="s">
        <v>1174</v>
      </c>
      <c r="I65" s="83" t="s">
        <v>1067</v>
      </c>
      <c r="J65" s="84">
        <v>26062</v>
      </c>
      <c r="K65" s="83">
        <v>0</v>
      </c>
      <c r="L65" s="83">
        <v>0</v>
      </c>
      <c r="M65" s="85">
        <v>43739</v>
      </c>
      <c r="N65" s="83">
        <v>2019</v>
      </c>
      <c r="O65" s="83">
        <v>0</v>
      </c>
      <c r="P65" s="83" t="s">
        <v>1175</v>
      </c>
      <c r="Q65" s="83">
        <v>0</v>
      </c>
      <c r="R65" s="83">
        <v>13</v>
      </c>
      <c r="S65" s="83">
        <v>10</v>
      </c>
    </row>
    <row r="66" spans="1:19" ht="15.75" customHeight="1" x14ac:dyDescent="0.25">
      <c r="A66" s="83" t="s">
        <v>1081</v>
      </c>
      <c r="B66" s="83" t="s">
        <v>1105</v>
      </c>
      <c r="C66" s="83">
        <v>0</v>
      </c>
      <c r="D66" s="83">
        <v>0</v>
      </c>
      <c r="E66" s="83">
        <v>0</v>
      </c>
      <c r="F66" s="83" t="s">
        <v>1180</v>
      </c>
      <c r="G66" s="83">
        <v>0</v>
      </c>
      <c r="H66" s="83" t="s">
        <v>1174</v>
      </c>
      <c r="I66" s="83" t="s">
        <v>1067</v>
      </c>
      <c r="J66" s="84">
        <v>16532.5</v>
      </c>
      <c r="K66" s="83">
        <v>0</v>
      </c>
      <c r="L66" s="83">
        <v>0</v>
      </c>
      <c r="M66" s="85">
        <v>43739</v>
      </c>
      <c r="N66" s="83">
        <v>2019</v>
      </c>
      <c r="O66" s="83">
        <v>0</v>
      </c>
      <c r="P66" s="83" t="s">
        <v>1175</v>
      </c>
      <c r="Q66" s="83">
        <v>0</v>
      </c>
      <c r="R66" s="83">
        <v>13</v>
      </c>
      <c r="S66" s="83">
        <v>10</v>
      </c>
    </row>
    <row r="67" spans="1:19" ht="15.75" customHeight="1" x14ac:dyDescent="0.25">
      <c r="A67" s="83" t="s">
        <v>1081</v>
      </c>
      <c r="B67" s="83" t="s">
        <v>1113</v>
      </c>
      <c r="C67" s="83">
        <v>0</v>
      </c>
      <c r="D67" s="83">
        <v>0</v>
      </c>
      <c r="E67" s="83">
        <v>0</v>
      </c>
      <c r="F67" s="83" t="s">
        <v>1181</v>
      </c>
      <c r="G67" s="83">
        <v>0</v>
      </c>
      <c r="H67" s="83" t="s">
        <v>1174</v>
      </c>
      <c r="I67" s="83" t="s">
        <v>1067</v>
      </c>
      <c r="J67" s="84">
        <v>7280</v>
      </c>
      <c r="K67" s="83">
        <v>0</v>
      </c>
      <c r="L67" s="83">
        <v>0</v>
      </c>
      <c r="M67" s="85">
        <v>43739</v>
      </c>
      <c r="N67" s="83">
        <v>2019</v>
      </c>
      <c r="O67" s="83">
        <v>0</v>
      </c>
      <c r="P67" s="83" t="s">
        <v>1175</v>
      </c>
      <c r="Q67" s="83">
        <v>0</v>
      </c>
      <c r="R67" s="83">
        <v>13</v>
      </c>
      <c r="S67" s="83">
        <v>10</v>
      </c>
    </row>
    <row r="68" spans="1:19" ht="15.75" customHeight="1" x14ac:dyDescent="0.25">
      <c r="A68" s="83" t="s">
        <v>1081</v>
      </c>
      <c r="B68" s="83" t="s">
        <v>1113</v>
      </c>
      <c r="C68" s="83">
        <v>0</v>
      </c>
      <c r="D68" s="83">
        <v>0</v>
      </c>
      <c r="E68" s="83">
        <v>0</v>
      </c>
      <c r="F68" s="83" t="s">
        <v>1182</v>
      </c>
      <c r="G68" s="83">
        <v>0</v>
      </c>
      <c r="H68" s="83" t="s">
        <v>1174</v>
      </c>
      <c r="I68" s="83" t="s">
        <v>1067</v>
      </c>
      <c r="J68" s="84">
        <v>6400</v>
      </c>
      <c r="K68" s="83">
        <v>0</v>
      </c>
      <c r="L68" s="83">
        <v>0</v>
      </c>
      <c r="M68" s="85">
        <v>43739</v>
      </c>
      <c r="N68" s="83">
        <v>2019</v>
      </c>
      <c r="O68" s="83">
        <v>0</v>
      </c>
      <c r="P68" s="83" t="s">
        <v>1175</v>
      </c>
      <c r="Q68" s="83">
        <v>0</v>
      </c>
      <c r="R68" s="83">
        <v>13</v>
      </c>
      <c r="S68" s="83">
        <v>10</v>
      </c>
    </row>
    <row r="69" spans="1:19" ht="15.75" customHeight="1" x14ac:dyDescent="0.25">
      <c r="A69" s="83" t="s">
        <v>1081</v>
      </c>
      <c r="B69" s="83" t="s">
        <v>1183</v>
      </c>
      <c r="C69" s="83">
        <v>0</v>
      </c>
      <c r="D69" s="83">
        <v>0</v>
      </c>
      <c r="E69" s="83">
        <v>0</v>
      </c>
      <c r="F69" s="83" t="s">
        <v>1184</v>
      </c>
      <c r="G69" s="83">
        <v>0</v>
      </c>
      <c r="H69" s="83" t="s">
        <v>1174</v>
      </c>
      <c r="I69" s="83" t="s">
        <v>1067</v>
      </c>
      <c r="J69" s="84">
        <v>5642</v>
      </c>
      <c r="K69" s="83">
        <v>0</v>
      </c>
      <c r="L69" s="83">
        <v>0</v>
      </c>
      <c r="M69" s="85">
        <v>43739</v>
      </c>
      <c r="N69" s="83">
        <v>2019</v>
      </c>
      <c r="O69" s="83">
        <v>0</v>
      </c>
      <c r="P69" s="83" t="s">
        <v>1175</v>
      </c>
      <c r="Q69" s="83">
        <v>0</v>
      </c>
      <c r="R69" s="83">
        <v>13</v>
      </c>
      <c r="S69" s="83">
        <v>10</v>
      </c>
    </row>
    <row r="70" spans="1:19" ht="15.75" customHeight="1" x14ac:dyDescent="0.25">
      <c r="A70" s="83" t="s">
        <v>1081</v>
      </c>
      <c r="B70" s="83" t="s">
        <v>1185</v>
      </c>
      <c r="C70" s="83">
        <v>0</v>
      </c>
      <c r="D70" s="83">
        <v>0</v>
      </c>
      <c r="E70" s="83">
        <v>0</v>
      </c>
      <c r="F70" s="83" t="s">
        <v>1186</v>
      </c>
      <c r="G70" s="83">
        <v>0</v>
      </c>
      <c r="H70" s="83" t="s">
        <v>1174</v>
      </c>
      <c r="I70" s="83" t="s">
        <v>1067</v>
      </c>
      <c r="J70" s="84">
        <v>500</v>
      </c>
      <c r="K70" s="83">
        <v>0</v>
      </c>
      <c r="L70" s="83">
        <v>0</v>
      </c>
      <c r="M70" s="85">
        <v>43739</v>
      </c>
      <c r="N70" s="83">
        <v>2019</v>
      </c>
      <c r="O70" s="83">
        <v>0</v>
      </c>
      <c r="P70" s="83" t="s">
        <v>1175</v>
      </c>
      <c r="Q70" s="83">
        <v>0</v>
      </c>
      <c r="R70" s="83">
        <v>13</v>
      </c>
      <c r="S70" s="83">
        <v>10</v>
      </c>
    </row>
    <row r="71" spans="1:19" ht="15.75" customHeight="1" x14ac:dyDescent="0.25">
      <c r="A71" s="83" t="s">
        <v>1081</v>
      </c>
      <c r="B71" s="83" t="s">
        <v>1185</v>
      </c>
      <c r="C71" s="83">
        <v>0</v>
      </c>
      <c r="D71" s="83">
        <v>0</v>
      </c>
      <c r="E71" s="83">
        <v>0</v>
      </c>
      <c r="F71" s="83" t="s">
        <v>1187</v>
      </c>
      <c r="G71" s="83">
        <v>0</v>
      </c>
      <c r="H71" s="83" t="s">
        <v>1174</v>
      </c>
      <c r="I71" s="83" t="s">
        <v>1067</v>
      </c>
      <c r="J71" s="84">
        <v>157</v>
      </c>
      <c r="K71" s="83">
        <v>0</v>
      </c>
      <c r="L71" s="83">
        <v>0</v>
      </c>
      <c r="M71" s="85">
        <v>43739</v>
      </c>
      <c r="N71" s="83">
        <v>2019</v>
      </c>
      <c r="O71" s="83">
        <v>0</v>
      </c>
      <c r="P71" s="83" t="s">
        <v>1175</v>
      </c>
      <c r="Q71" s="83">
        <v>0</v>
      </c>
      <c r="R71" s="83">
        <v>13</v>
      </c>
      <c r="S71" s="83">
        <v>10</v>
      </c>
    </row>
    <row r="72" spans="1:19" ht="15.75" customHeight="1" x14ac:dyDescent="0.25">
      <c r="A72" s="83" t="s">
        <v>1062</v>
      </c>
      <c r="B72" s="83" t="s">
        <v>1188</v>
      </c>
      <c r="C72" s="83">
        <v>0</v>
      </c>
      <c r="D72" s="83" t="s">
        <v>1189</v>
      </c>
      <c r="E72" s="83">
        <v>0</v>
      </c>
      <c r="F72" s="83" t="s">
        <v>1190</v>
      </c>
      <c r="G72" s="83">
        <v>0</v>
      </c>
      <c r="H72" s="83" t="s">
        <v>1174</v>
      </c>
      <c r="I72" s="83" t="s">
        <v>1067</v>
      </c>
      <c r="J72" s="84">
        <v>2881.52</v>
      </c>
      <c r="K72" s="83">
        <v>0</v>
      </c>
      <c r="L72" s="83">
        <v>0</v>
      </c>
      <c r="M72" s="85">
        <v>43709</v>
      </c>
      <c r="N72" s="83">
        <v>2019</v>
      </c>
      <c r="O72" s="83">
        <v>0</v>
      </c>
      <c r="P72" s="83" t="s">
        <v>1191</v>
      </c>
      <c r="Q72" s="83">
        <v>0</v>
      </c>
      <c r="R72" s="83">
        <v>13</v>
      </c>
      <c r="S72" s="83">
        <v>9</v>
      </c>
    </row>
    <row r="73" spans="1:19" ht="15.75" customHeight="1" x14ac:dyDescent="0.25">
      <c r="A73" s="83" t="s">
        <v>1062</v>
      </c>
      <c r="B73" s="83" t="s">
        <v>1188</v>
      </c>
      <c r="C73" s="83">
        <v>0</v>
      </c>
      <c r="D73" s="83" t="s">
        <v>1192</v>
      </c>
      <c r="E73" s="83">
        <v>0</v>
      </c>
      <c r="F73" s="83" t="s">
        <v>1190</v>
      </c>
      <c r="G73" s="83">
        <v>0</v>
      </c>
      <c r="H73" s="83" t="s">
        <v>1174</v>
      </c>
      <c r="I73" s="83" t="s">
        <v>1067</v>
      </c>
      <c r="J73" s="84">
        <v>2751.56</v>
      </c>
      <c r="K73" s="83">
        <v>0</v>
      </c>
      <c r="L73" s="83">
        <v>0</v>
      </c>
      <c r="M73" s="85">
        <v>43709</v>
      </c>
      <c r="N73" s="83">
        <v>2019</v>
      </c>
      <c r="O73" s="83">
        <v>0</v>
      </c>
      <c r="P73" s="83" t="s">
        <v>1191</v>
      </c>
      <c r="Q73" s="83">
        <v>0</v>
      </c>
      <c r="R73" s="83">
        <v>13</v>
      </c>
      <c r="S73" s="83">
        <v>9</v>
      </c>
    </row>
    <row r="74" spans="1:19" ht="15.75" customHeight="1" x14ac:dyDescent="0.25">
      <c r="A74" s="83" t="s">
        <v>1062</v>
      </c>
      <c r="B74" s="83" t="s">
        <v>1188</v>
      </c>
      <c r="C74" s="83">
        <v>0</v>
      </c>
      <c r="D74" s="83" t="s">
        <v>1193</v>
      </c>
      <c r="E74" s="83">
        <v>0</v>
      </c>
      <c r="F74" s="83" t="s">
        <v>1190</v>
      </c>
      <c r="G74" s="83">
        <v>0</v>
      </c>
      <c r="H74" s="83" t="s">
        <v>1174</v>
      </c>
      <c r="I74" s="83" t="s">
        <v>1067</v>
      </c>
      <c r="J74" s="84">
        <v>2661.16</v>
      </c>
      <c r="K74" s="83">
        <v>0</v>
      </c>
      <c r="L74" s="83">
        <v>0</v>
      </c>
      <c r="M74" s="85">
        <v>43709</v>
      </c>
      <c r="N74" s="83">
        <v>2019</v>
      </c>
      <c r="O74" s="83">
        <v>0</v>
      </c>
      <c r="P74" s="83" t="s">
        <v>1191</v>
      </c>
      <c r="Q74" s="83">
        <v>0</v>
      </c>
      <c r="R74" s="83">
        <v>13</v>
      </c>
      <c r="S74" s="83">
        <v>9</v>
      </c>
    </row>
    <row r="75" spans="1:19" ht="15.75" customHeight="1" x14ac:dyDescent="0.25">
      <c r="A75" s="83" t="s">
        <v>1062</v>
      </c>
      <c r="B75" s="83" t="s">
        <v>1188</v>
      </c>
      <c r="C75" s="83">
        <v>0</v>
      </c>
      <c r="D75" s="83" t="s">
        <v>1194</v>
      </c>
      <c r="E75" s="83">
        <v>0</v>
      </c>
      <c r="F75" s="83" t="s">
        <v>1190</v>
      </c>
      <c r="G75" s="83">
        <v>0</v>
      </c>
      <c r="H75" s="83" t="s">
        <v>1174</v>
      </c>
      <c r="I75" s="83" t="s">
        <v>1067</v>
      </c>
      <c r="J75" s="84">
        <v>2604.64</v>
      </c>
      <c r="K75" s="83">
        <v>0</v>
      </c>
      <c r="L75" s="83">
        <v>0</v>
      </c>
      <c r="M75" s="85">
        <v>43709</v>
      </c>
      <c r="N75" s="83">
        <v>2019</v>
      </c>
      <c r="O75" s="83">
        <v>0</v>
      </c>
      <c r="P75" s="83" t="s">
        <v>1191</v>
      </c>
      <c r="Q75" s="83">
        <v>0</v>
      </c>
      <c r="R75" s="83">
        <v>13</v>
      </c>
      <c r="S75" s="83">
        <v>9</v>
      </c>
    </row>
    <row r="76" spans="1:19" ht="15.75" customHeight="1" x14ac:dyDescent="0.25">
      <c r="A76" s="83" t="s">
        <v>1062</v>
      </c>
      <c r="B76" s="83" t="s">
        <v>1136</v>
      </c>
      <c r="C76" s="83">
        <v>0</v>
      </c>
      <c r="D76" s="83" t="s">
        <v>1195</v>
      </c>
      <c r="E76" s="83">
        <v>0</v>
      </c>
      <c r="F76" s="83" t="s">
        <v>1196</v>
      </c>
      <c r="G76" s="83">
        <v>0</v>
      </c>
      <c r="H76" s="83" t="s">
        <v>1174</v>
      </c>
      <c r="I76" s="83" t="s">
        <v>1067</v>
      </c>
      <c r="J76" s="84">
        <v>2157.59</v>
      </c>
      <c r="K76" s="83">
        <v>0</v>
      </c>
      <c r="L76" s="83">
        <v>0</v>
      </c>
      <c r="M76" s="85">
        <v>43739</v>
      </c>
      <c r="N76" s="83">
        <v>2019</v>
      </c>
      <c r="O76" s="83">
        <v>0</v>
      </c>
      <c r="P76" s="83" t="s">
        <v>1175</v>
      </c>
      <c r="Q76" s="83">
        <v>0</v>
      </c>
      <c r="R76" s="83">
        <v>13</v>
      </c>
      <c r="S76" s="83">
        <v>10</v>
      </c>
    </row>
    <row r="77" spans="1:19" ht="15.75" customHeight="1" x14ac:dyDescent="0.25">
      <c r="A77" s="83" t="s">
        <v>1062</v>
      </c>
      <c r="B77" s="83" t="s">
        <v>1188</v>
      </c>
      <c r="C77" s="83">
        <v>0</v>
      </c>
      <c r="D77" s="83" t="s">
        <v>1197</v>
      </c>
      <c r="E77" s="83">
        <v>0</v>
      </c>
      <c r="F77" s="83" t="s">
        <v>1190</v>
      </c>
      <c r="G77" s="83">
        <v>0</v>
      </c>
      <c r="H77" s="83" t="s">
        <v>1174</v>
      </c>
      <c r="I77" s="83" t="s">
        <v>1067</v>
      </c>
      <c r="J77" s="84">
        <v>1717.6</v>
      </c>
      <c r="K77" s="83">
        <v>0</v>
      </c>
      <c r="L77" s="83">
        <v>0</v>
      </c>
      <c r="M77" s="85">
        <v>43709</v>
      </c>
      <c r="N77" s="83">
        <v>2019</v>
      </c>
      <c r="O77" s="83">
        <v>0</v>
      </c>
      <c r="P77" s="83" t="s">
        <v>1191</v>
      </c>
      <c r="Q77" s="83">
        <v>0</v>
      </c>
      <c r="R77" s="83">
        <v>13</v>
      </c>
      <c r="S77" s="83">
        <v>9</v>
      </c>
    </row>
    <row r="78" spans="1:19" ht="15.75" customHeight="1" x14ac:dyDescent="0.25">
      <c r="A78" s="83" t="s">
        <v>1062</v>
      </c>
      <c r="B78" s="83" t="s">
        <v>1188</v>
      </c>
      <c r="C78" s="83">
        <v>0</v>
      </c>
      <c r="D78" s="83" t="s">
        <v>1198</v>
      </c>
      <c r="E78" s="83">
        <v>0</v>
      </c>
      <c r="F78" s="83" t="s">
        <v>1190</v>
      </c>
      <c r="G78" s="83">
        <v>0</v>
      </c>
      <c r="H78" s="83" t="s">
        <v>1174</v>
      </c>
      <c r="I78" s="83" t="s">
        <v>1067</v>
      </c>
      <c r="J78" s="84">
        <v>1717.6</v>
      </c>
      <c r="K78" s="83">
        <v>0</v>
      </c>
      <c r="L78" s="83">
        <v>0</v>
      </c>
      <c r="M78" s="85">
        <v>43709</v>
      </c>
      <c r="N78" s="83">
        <v>2019</v>
      </c>
      <c r="O78" s="83">
        <v>0</v>
      </c>
      <c r="P78" s="83" t="s">
        <v>1191</v>
      </c>
      <c r="Q78" s="83">
        <v>0</v>
      </c>
      <c r="R78" s="83">
        <v>13</v>
      </c>
      <c r="S78" s="83">
        <v>9</v>
      </c>
    </row>
    <row r="79" spans="1:19" ht="15.75" customHeight="1" x14ac:dyDescent="0.25">
      <c r="A79" s="83" t="s">
        <v>1062</v>
      </c>
      <c r="B79" s="83" t="s">
        <v>1188</v>
      </c>
      <c r="C79" s="83">
        <v>0</v>
      </c>
      <c r="D79" s="83" t="s">
        <v>1199</v>
      </c>
      <c r="E79" s="83">
        <v>0</v>
      </c>
      <c r="F79" s="83" t="s">
        <v>1190</v>
      </c>
      <c r="G79" s="83">
        <v>0</v>
      </c>
      <c r="H79" s="83" t="s">
        <v>1174</v>
      </c>
      <c r="I79" s="83" t="s">
        <v>1067</v>
      </c>
      <c r="J79" s="84">
        <v>1717.6</v>
      </c>
      <c r="K79" s="83">
        <v>0</v>
      </c>
      <c r="L79" s="83">
        <v>0</v>
      </c>
      <c r="M79" s="85">
        <v>43709</v>
      </c>
      <c r="N79" s="83">
        <v>2019</v>
      </c>
      <c r="O79" s="83">
        <v>0</v>
      </c>
      <c r="P79" s="83" t="s">
        <v>1191</v>
      </c>
      <c r="Q79" s="83">
        <v>0</v>
      </c>
      <c r="R79" s="83">
        <v>13</v>
      </c>
      <c r="S79" s="83">
        <v>9</v>
      </c>
    </row>
    <row r="80" spans="1:19" ht="15.75" customHeight="1" x14ac:dyDescent="0.25">
      <c r="A80" s="83" t="s">
        <v>1062</v>
      </c>
      <c r="B80" s="83" t="s">
        <v>1188</v>
      </c>
      <c r="C80" s="83">
        <v>0</v>
      </c>
      <c r="D80" s="83" t="s">
        <v>1200</v>
      </c>
      <c r="E80" s="83">
        <v>0</v>
      </c>
      <c r="F80" s="83" t="s">
        <v>1190</v>
      </c>
      <c r="G80" s="83">
        <v>0</v>
      </c>
      <c r="H80" s="83" t="s">
        <v>1174</v>
      </c>
      <c r="I80" s="83" t="s">
        <v>1067</v>
      </c>
      <c r="J80" s="84">
        <v>1717.6</v>
      </c>
      <c r="K80" s="83">
        <v>0</v>
      </c>
      <c r="L80" s="83">
        <v>0</v>
      </c>
      <c r="M80" s="85">
        <v>43709</v>
      </c>
      <c r="N80" s="83">
        <v>2019</v>
      </c>
      <c r="O80" s="83">
        <v>0</v>
      </c>
      <c r="P80" s="83" t="s">
        <v>1191</v>
      </c>
      <c r="Q80" s="83">
        <v>0</v>
      </c>
      <c r="R80" s="83">
        <v>13</v>
      </c>
      <c r="S80" s="83">
        <v>9</v>
      </c>
    </row>
    <row r="81" spans="1:19" ht="15.75" customHeight="1" x14ac:dyDescent="0.25">
      <c r="A81" s="83" t="s">
        <v>1062</v>
      </c>
      <c r="B81" s="83" t="s">
        <v>1188</v>
      </c>
      <c r="C81" s="83">
        <v>0</v>
      </c>
      <c r="D81" s="83" t="s">
        <v>1201</v>
      </c>
      <c r="E81" s="83">
        <v>0</v>
      </c>
      <c r="F81" s="83" t="s">
        <v>1190</v>
      </c>
      <c r="G81" s="83">
        <v>0</v>
      </c>
      <c r="H81" s="83" t="s">
        <v>1174</v>
      </c>
      <c r="I81" s="83" t="s">
        <v>1067</v>
      </c>
      <c r="J81" s="84">
        <v>1711.96</v>
      </c>
      <c r="K81" s="83">
        <v>0</v>
      </c>
      <c r="L81" s="83">
        <v>0</v>
      </c>
      <c r="M81" s="85">
        <v>43709</v>
      </c>
      <c r="N81" s="83">
        <v>2019</v>
      </c>
      <c r="O81" s="83">
        <v>0</v>
      </c>
      <c r="P81" s="83" t="s">
        <v>1191</v>
      </c>
      <c r="Q81" s="83">
        <v>0</v>
      </c>
      <c r="R81" s="83">
        <v>13</v>
      </c>
      <c r="S81" s="83">
        <v>9</v>
      </c>
    </row>
    <row r="82" spans="1:19" ht="15.75" customHeight="1" x14ac:dyDescent="0.25">
      <c r="A82" s="83" t="s">
        <v>1062</v>
      </c>
      <c r="B82" s="83" t="s">
        <v>1188</v>
      </c>
      <c r="C82" s="83">
        <v>0</v>
      </c>
      <c r="D82" s="83" t="s">
        <v>1202</v>
      </c>
      <c r="E82" s="83">
        <v>0</v>
      </c>
      <c r="F82" s="83" t="s">
        <v>1190</v>
      </c>
      <c r="G82" s="83">
        <v>0</v>
      </c>
      <c r="H82" s="83" t="s">
        <v>1174</v>
      </c>
      <c r="I82" s="83" t="s">
        <v>1067</v>
      </c>
      <c r="J82" s="84">
        <v>1711.96</v>
      </c>
      <c r="K82" s="83">
        <v>0</v>
      </c>
      <c r="L82" s="83">
        <v>0</v>
      </c>
      <c r="M82" s="85">
        <v>43709</v>
      </c>
      <c r="N82" s="83">
        <v>2019</v>
      </c>
      <c r="O82" s="83">
        <v>0</v>
      </c>
      <c r="P82" s="83" t="s">
        <v>1191</v>
      </c>
      <c r="Q82" s="83">
        <v>0</v>
      </c>
      <c r="R82" s="83">
        <v>13</v>
      </c>
      <c r="S82" s="83">
        <v>9</v>
      </c>
    </row>
    <row r="83" spans="1:19" ht="15.75" customHeight="1" x14ac:dyDescent="0.25">
      <c r="A83" s="83" t="s">
        <v>1062</v>
      </c>
      <c r="B83" s="83" t="s">
        <v>1188</v>
      </c>
      <c r="C83" s="83">
        <v>0</v>
      </c>
      <c r="D83" s="83" t="s">
        <v>1203</v>
      </c>
      <c r="E83" s="83">
        <v>0</v>
      </c>
      <c r="F83" s="83" t="s">
        <v>1190</v>
      </c>
      <c r="G83" s="83">
        <v>0</v>
      </c>
      <c r="H83" s="83" t="s">
        <v>1174</v>
      </c>
      <c r="I83" s="83" t="s">
        <v>1067</v>
      </c>
      <c r="J83" s="84">
        <v>1711.96</v>
      </c>
      <c r="K83" s="83">
        <v>0</v>
      </c>
      <c r="L83" s="83">
        <v>0</v>
      </c>
      <c r="M83" s="85">
        <v>43739</v>
      </c>
      <c r="N83" s="83">
        <v>2019</v>
      </c>
      <c r="O83" s="83">
        <v>0</v>
      </c>
      <c r="P83" s="83" t="s">
        <v>1175</v>
      </c>
      <c r="Q83" s="83">
        <v>0</v>
      </c>
      <c r="R83" s="83">
        <v>13</v>
      </c>
      <c r="S83" s="83">
        <v>10</v>
      </c>
    </row>
    <row r="84" spans="1:19" ht="15.75" customHeight="1" x14ac:dyDescent="0.25">
      <c r="A84" s="83" t="s">
        <v>1062</v>
      </c>
      <c r="B84" s="83" t="s">
        <v>1188</v>
      </c>
      <c r="C84" s="83">
        <v>0</v>
      </c>
      <c r="D84" s="83" t="s">
        <v>1204</v>
      </c>
      <c r="E84" s="83">
        <v>0</v>
      </c>
      <c r="F84" s="83" t="s">
        <v>1190</v>
      </c>
      <c r="G84" s="83">
        <v>0</v>
      </c>
      <c r="H84" s="83" t="s">
        <v>1174</v>
      </c>
      <c r="I84" s="83" t="s">
        <v>1067</v>
      </c>
      <c r="J84" s="84">
        <v>1711.96</v>
      </c>
      <c r="K84" s="83">
        <v>0</v>
      </c>
      <c r="L84" s="83">
        <v>0</v>
      </c>
      <c r="M84" s="85">
        <v>43739</v>
      </c>
      <c r="N84" s="83">
        <v>2019</v>
      </c>
      <c r="O84" s="83">
        <v>0</v>
      </c>
      <c r="P84" s="83" t="s">
        <v>1175</v>
      </c>
      <c r="Q84" s="83">
        <v>0</v>
      </c>
      <c r="R84" s="83">
        <v>13</v>
      </c>
      <c r="S84" s="83">
        <v>10</v>
      </c>
    </row>
    <row r="85" spans="1:19" ht="15.75" customHeight="1" x14ac:dyDescent="0.25">
      <c r="A85" s="83" t="s">
        <v>1062</v>
      </c>
      <c r="B85" s="83" t="s">
        <v>1188</v>
      </c>
      <c r="C85" s="83">
        <v>0</v>
      </c>
      <c r="D85" s="83" t="s">
        <v>1205</v>
      </c>
      <c r="E85" s="83">
        <v>0</v>
      </c>
      <c r="F85" s="83" t="s">
        <v>1190</v>
      </c>
      <c r="G85" s="83">
        <v>0</v>
      </c>
      <c r="H85" s="83" t="s">
        <v>1174</v>
      </c>
      <c r="I85" s="83" t="s">
        <v>1067</v>
      </c>
      <c r="J85" s="84">
        <v>1711.96</v>
      </c>
      <c r="K85" s="83">
        <v>0</v>
      </c>
      <c r="L85" s="83">
        <v>0</v>
      </c>
      <c r="M85" s="85">
        <v>43739</v>
      </c>
      <c r="N85" s="83">
        <v>2019</v>
      </c>
      <c r="O85" s="83">
        <v>0</v>
      </c>
      <c r="P85" s="83" t="s">
        <v>1175</v>
      </c>
      <c r="Q85" s="83">
        <v>0</v>
      </c>
      <c r="R85" s="83">
        <v>13</v>
      </c>
      <c r="S85" s="83">
        <v>10</v>
      </c>
    </row>
    <row r="86" spans="1:19" ht="15.75" customHeight="1" x14ac:dyDescent="0.25">
      <c r="A86" s="83" t="s">
        <v>1062</v>
      </c>
      <c r="B86" s="83" t="s">
        <v>1188</v>
      </c>
      <c r="C86" s="83">
        <v>0</v>
      </c>
      <c r="D86" s="83" t="s">
        <v>1206</v>
      </c>
      <c r="E86" s="83">
        <v>0</v>
      </c>
      <c r="F86" s="83" t="s">
        <v>1207</v>
      </c>
      <c r="G86" s="83">
        <v>0</v>
      </c>
      <c r="H86" s="83" t="s">
        <v>1174</v>
      </c>
      <c r="I86" s="83" t="s">
        <v>1067</v>
      </c>
      <c r="J86" s="84">
        <v>1711.96</v>
      </c>
      <c r="K86" s="83">
        <v>0</v>
      </c>
      <c r="L86" s="83">
        <v>0</v>
      </c>
      <c r="M86" s="85">
        <v>43739</v>
      </c>
      <c r="N86" s="83">
        <v>2019</v>
      </c>
      <c r="O86" s="83">
        <v>0</v>
      </c>
      <c r="P86" s="83" t="s">
        <v>1175</v>
      </c>
      <c r="Q86" s="83">
        <v>0</v>
      </c>
      <c r="R86" s="83">
        <v>13</v>
      </c>
      <c r="S86" s="83">
        <v>10</v>
      </c>
    </row>
    <row r="87" spans="1:19" ht="15.75" customHeight="1" x14ac:dyDescent="0.25">
      <c r="A87" s="83" t="s">
        <v>1062</v>
      </c>
      <c r="B87" s="83" t="s">
        <v>1188</v>
      </c>
      <c r="C87" s="83">
        <v>0</v>
      </c>
      <c r="D87" s="83" t="s">
        <v>1208</v>
      </c>
      <c r="E87" s="83">
        <v>0</v>
      </c>
      <c r="F87" s="83" t="s">
        <v>1209</v>
      </c>
      <c r="G87" s="83">
        <v>0</v>
      </c>
      <c r="H87" s="83" t="s">
        <v>1174</v>
      </c>
      <c r="I87" s="83" t="s">
        <v>1067</v>
      </c>
      <c r="J87" s="84">
        <v>1711.96</v>
      </c>
      <c r="K87" s="83">
        <v>0</v>
      </c>
      <c r="L87" s="83">
        <v>0</v>
      </c>
      <c r="M87" s="85">
        <v>43739</v>
      </c>
      <c r="N87" s="83">
        <v>2019</v>
      </c>
      <c r="O87" s="83">
        <v>0</v>
      </c>
      <c r="P87" s="83" t="s">
        <v>1175</v>
      </c>
      <c r="Q87" s="83">
        <v>0</v>
      </c>
      <c r="R87" s="83">
        <v>13</v>
      </c>
      <c r="S87" s="83">
        <v>10</v>
      </c>
    </row>
    <row r="88" spans="1:19" ht="15.75" customHeight="1" x14ac:dyDescent="0.25">
      <c r="A88" s="83" t="s">
        <v>1062</v>
      </c>
      <c r="B88" s="83" t="s">
        <v>1188</v>
      </c>
      <c r="C88" s="83">
        <v>0</v>
      </c>
      <c r="D88" s="83" t="s">
        <v>1210</v>
      </c>
      <c r="E88" s="83">
        <v>0</v>
      </c>
      <c r="F88" s="83" t="s">
        <v>1190</v>
      </c>
      <c r="G88" s="83">
        <v>0</v>
      </c>
      <c r="H88" s="83" t="s">
        <v>1174</v>
      </c>
      <c r="I88" s="83" t="s">
        <v>1067</v>
      </c>
      <c r="J88" s="84">
        <v>1706.29</v>
      </c>
      <c r="K88" s="83">
        <v>0</v>
      </c>
      <c r="L88" s="83">
        <v>0</v>
      </c>
      <c r="M88" s="85">
        <v>43739</v>
      </c>
      <c r="N88" s="83">
        <v>2019</v>
      </c>
      <c r="O88" s="83">
        <v>0</v>
      </c>
      <c r="P88" s="83" t="s">
        <v>1175</v>
      </c>
      <c r="Q88" s="83">
        <v>0</v>
      </c>
      <c r="R88" s="83">
        <v>13</v>
      </c>
      <c r="S88" s="83">
        <v>10</v>
      </c>
    </row>
    <row r="89" spans="1:19" ht="15.75" customHeight="1" x14ac:dyDescent="0.25">
      <c r="A89" s="83" t="s">
        <v>1062</v>
      </c>
      <c r="B89" s="83" t="s">
        <v>1188</v>
      </c>
      <c r="C89" s="83">
        <v>0</v>
      </c>
      <c r="D89" s="83" t="s">
        <v>1211</v>
      </c>
      <c r="E89" s="83">
        <v>0</v>
      </c>
      <c r="F89" s="83" t="s">
        <v>1190</v>
      </c>
      <c r="G89" s="83">
        <v>0</v>
      </c>
      <c r="H89" s="83" t="s">
        <v>1174</v>
      </c>
      <c r="I89" s="83" t="s">
        <v>1067</v>
      </c>
      <c r="J89" s="84">
        <v>1706.28</v>
      </c>
      <c r="K89" s="83">
        <v>0</v>
      </c>
      <c r="L89" s="83">
        <v>0</v>
      </c>
      <c r="M89" s="85">
        <v>43709</v>
      </c>
      <c r="N89" s="83">
        <v>2019</v>
      </c>
      <c r="O89" s="83">
        <v>0</v>
      </c>
      <c r="P89" s="83" t="s">
        <v>1191</v>
      </c>
      <c r="Q89" s="83">
        <v>0</v>
      </c>
      <c r="R89" s="83">
        <v>13</v>
      </c>
      <c r="S89" s="83">
        <v>9</v>
      </c>
    </row>
    <row r="90" spans="1:19" ht="15.75" customHeight="1" x14ac:dyDescent="0.25">
      <c r="A90" s="83" t="s">
        <v>1062</v>
      </c>
      <c r="B90" s="83" t="s">
        <v>1188</v>
      </c>
      <c r="C90" s="83">
        <v>0</v>
      </c>
      <c r="D90" s="83" t="s">
        <v>1212</v>
      </c>
      <c r="E90" s="83">
        <v>0</v>
      </c>
      <c r="F90" s="83" t="s">
        <v>1190</v>
      </c>
      <c r="G90" s="83">
        <v>0</v>
      </c>
      <c r="H90" s="83" t="s">
        <v>1174</v>
      </c>
      <c r="I90" s="83" t="s">
        <v>1067</v>
      </c>
      <c r="J90" s="84">
        <v>1706.28</v>
      </c>
      <c r="K90" s="83">
        <v>0</v>
      </c>
      <c r="L90" s="83">
        <v>0</v>
      </c>
      <c r="M90" s="85">
        <v>43739</v>
      </c>
      <c r="N90" s="83">
        <v>2019</v>
      </c>
      <c r="O90" s="83">
        <v>0</v>
      </c>
      <c r="P90" s="83" t="s">
        <v>1175</v>
      </c>
      <c r="Q90" s="83">
        <v>0</v>
      </c>
      <c r="R90" s="83">
        <v>13</v>
      </c>
      <c r="S90" s="83">
        <v>10</v>
      </c>
    </row>
    <row r="91" spans="1:19" ht="15.75" customHeight="1" x14ac:dyDescent="0.25">
      <c r="A91" s="83" t="s">
        <v>1062</v>
      </c>
      <c r="B91" s="83" t="s">
        <v>1188</v>
      </c>
      <c r="C91" s="83">
        <v>0</v>
      </c>
      <c r="D91" s="83" t="s">
        <v>1213</v>
      </c>
      <c r="E91" s="83">
        <v>0</v>
      </c>
      <c r="F91" s="83" t="s">
        <v>1190</v>
      </c>
      <c r="G91" s="83">
        <v>0</v>
      </c>
      <c r="H91" s="83" t="s">
        <v>1174</v>
      </c>
      <c r="I91" s="83" t="s">
        <v>1067</v>
      </c>
      <c r="J91" s="84">
        <v>1706.28</v>
      </c>
      <c r="K91" s="83">
        <v>0</v>
      </c>
      <c r="L91" s="83">
        <v>0</v>
      </c>
      <c r="M91" s="85">
        <v>43739</v>
      </c>
      <c r="N91" s="83">
        <v>2019</v>
      </c>
      <c r="O91" s="83">
        <v>0</v>
      </c>
      <c r="P91" s="83" t="s">
        <v>1175</v>
      </c>
      <c r="Q91" s="83">
        <v>0</v>
      </c>
      <c r="R91" s="83">
        <v>13</v>
      </c>
      <c r="S91" s="83">
        <v>10</v>
      </c>
    </row>
    <row r="92" spans="1:19" ht="15.75" customHeight="1" x14ac:dyDescent="0.25">
      <c r="A92" s="83" t="s">
        <v>1062</v>
      </c>
      <c r="B92" s="83" t="s">
        <v>1188</v>
      </c>
      <c r="C92" s="83">
        <v>0</v>
      </c>
      <c r="D92" s="83" t="s">
        <v>1214</v>
      </c>
      <c r="E92" s="83">
        <v>0</v>
      </c>
      <c r="F92" s="83" t="s">
        <v>1190</v>
      </c>
      <c r="G92" s="83">
        <v>0</v>
      </c>
      <c r="H92" s="83" t="s">
        <v>1174</v>
      </c>
      <c r="I92" s="83" t="s">
        <v>1067</v>
      </c>
      <c r="J92" s="84">
        <v>1700.64</v>
      </c>
      <c r="K92" s="83">
        <v>0</v>
      </c>
      <c r="L92" s="83">
        <v>0</v>
      </c>
      <c r="M92" s="85">
        <v>43709</v>
      </c>
      <c r="N92" s="83">
        <v>2019</v>
      </c>
      <c r="O92" s="83">
        <v>0</v>
      </c>
      <c r="P92" s="83" t="s">
        <v>1191</v>
      </c>
      <c r="Q92" s="83">
        <v>0</v>
      </c>
      <c r="R92" s="83">
        <v>13</v>
      </c>
      <c r="S92" s="83">
        <v>9</v>
      </c>
    </row>
    <row r="93" spans="1:19" ht="15.75" customHeight="1" x14ac:dyDescent="0.25">
      <c r="A93" s="83" t="s">
        <v>1062</v>
      </c>
      <c r="B93" s="83" t="s">
        <v>1188</v>
      </c>
      <c r="C93" s="83">
        <v>0</v>
      </c>
      <c r="D93" s="83" t="s">
        <v>1215</v>
      </c>
      <c r="E93" s="83">
        <v>0</v>
      </c>
      <c r="F93" s="83" t="s">
        <v>1190</v>
      </c>
      <c r="G93" s="83">
        <v>0</v>
      </c>
      <c r="H93" s="83" t="s">
        <v>1174</v>
      </c>
      <c r="I93" s="83" t="s">
        <v>1067</v>
      </c>
      <c r="J93" s="84">
        <v>1700.64</v>
      </c>
      <c r="K93" s="83">
        <v>0</v>
      </c>
      <c r="L93" s="83">
        <v>0</v>
      </c>
      <c r="M93" s="85">
        <v>43709</v>
      </c>
      <c r="N93" s="83">
        <v>2019</v>
      </c>
      <c r="O93" s="83">
        <v>0</v>
      </c>
      <c r="P93" s="83" t="s">
        <v>1191</v>
      </c>
      <c r="Q93" s="83">
        <v>0</v>
      </c>
      <c r="R93" s="83">
        <v>13</v>
      </c>
      <c r="S93" s="83">
        <v>9</v>
      </c>
    </row>
    <row r="94" spans="1:19" ht="15.75" customHeight="1" x14ac:dyDescent="0.25">
      <c r="A94" s="83" t="s">
        <v>1062</v>
      </c>
      <c r="B94" s="83" t="s">
        <v>1188</v>
      </c>
      <c r="C94" s="83">
        <v>0</v>
      </c>
      <c r="D94" s="83" t="s">
        <v>1216</v>
      </c>
      <c r="E94" s="83">
        <v>0</v>
      </c>
      <c r="F94" s="83" t="s">
        <v>1190</v>
      </c>
      <c r="G94" s="83">
        <v>0</v>
      </c>
      <c r="H94" s="83" t="s">
        <v>1174</v>
      </c>
      <c r="I94" s="83" t="s">
        <v>1067</v>
      </c>
      <c r="J94" s="84">
        <v>1700.64</v>
      </c>
      <c r="K94" s="83">
        <v>0</v>
      </c>
      <c r="L94" s="83">
        <v>0</v>
      </c>
      <c r="M94" s="85">
        <v>43709</v>
      </c>
      <c r="N94" s="83">
        <v>2019</v>
      </c>
      <c r="O94" s="83">
        <v>0</v>
      </c>
      <c r="P94" s="83" t="s">
        <v>1191</v>
      </c>
      <c r="Q94" s="83">
        <v>0</v>
      </c>
      <c r="R94" s="83">
        <v>13</v>
      </c>
      <c r="S94" s="83">
        <v>9</v>
      </c>
    </row>
    <row r="95" spans="1:19" ht="15.75" customHeight="1" x14ac:dyDescent="0.25">
      <c r="A95" s="83" t="s">
        <v>1062</v>
      </c>
      <c r="B95" s="83" t="s">
        <v>1188</v>
      </c>
      <c r="C95" s="83">
        <v>0</v>
      </c>
      <c r="D95" s="83" t="s">
        <v>1217</v>
      </c>
      <c r="E95" s="83">
        <v>0</v>
      </c>
      <c r="F95" s="83" t="s">
        <v>1190</v>
      </c>
      <c r="G95" s="83">
        <v>0</v>
      </c>
      <c r="H95" s="83" t="s">
        <v>1174</v>
      </c>
      <c r="I95" s="83" t="s">
        <v>1067</v>
      </c>
      <c r="J95" s="84">
        <v>1700.64</v>
      </c>
      <c r="K95" s="83">
        <v>0</v>
      </c>
      <c r="L95" s="83">
        <v>0</v>
      </c>
      <c r="M95" s="85">
        <v>43739</v>
      </c>
      <c r="N95" s="83">
        <v>2019</v>
      </c>
      <c r="O95" s="83">
        <v>0</v>
      </c>
      <c r="P95" s="83" t="s">
        <v>1175</v>
      </c>
      <c r="Q95" s="83">
        <v>0</v>
      </c>
      <c r="R95" s="83">
        <v>13</v>
      </c>
      <c r="S95" s="83">
        <v>10</v>
      </c>
    </row>
    <row r="96" spans="1:19" ht="15.75" customHeight="1" x14ac:dyDescent="0.25">
      <c r="A96" s="83" t="s">
        <v>1062</v>
      </c>
      <c r="B96" s="83" t="s">
        <v>1188</v>
      </c>
      <c r="C96" s="83">
        <v>0</v>
      </c>
      <c r="D96" s="83" t="s">
        <v>1218</v>
      </c>
      <c r="E96" s="83">
        <v>0</v>
      </c>
      <c r="F96" s="83" t="s">
        <v>1190</v>
      </c>
      <c r="G96" s="83">
        <v>0</v>
      </c>
      <c r="H96" s="83" t="s">
        <v>1174</v>
      </c>
      <c r="I96" s="83" t="s">
        <v>1067</v>
      </c>
      <c r="J96" s="84">
        <v>1700.64</v>
      </c>
      <c r="K96" s="83">
        <v>0</v>
      </c>
      <c r="L96" s="83">
        <v>0</v>
      </c>
      <c r="M96" s="85">
        <v>43739</v>
      </c>
      <c r="N96" s="83">
        <v>2019</v>
      </c>
      <c r="O96" s="83">
        <v>0</v>
      </c>
      <c r="P96" s="83" t="s">
        <v>1175</v>
      </c>
      <c r="Q96" s="83">
        <v>0</v>
      </c>
      <c r="R96" s="83">
        <v>13</v>
      </c>
      <c r="S96" s="83">
        <v>10</v>
      </c>
    </row>
    <row r="97" spans="1:19" ht="15.75" customHeight="1" x14ac:dyDescent="0.25">
      <c r="A97" s="83" t="s">
        <v>1062</v>
      </c>
      <c r="B97" s="83" t="s">
        <v>1188</v>
      </c>
      <c r="C97" s="83">
        <v>0</v>
      </c>
      <c r="D97" s="83" t="s">
        <v>1219</v>
      </c>
      <c r="E97" s="83">
        <v>0</v>
      </c>
      <c r="F97" s="83" t="s">
        <v>1190</v>
      </c>
      <c r="G97" s="83">
        <v>0</v>
      </c>
      <c r="H97" s="83" t="s">
        <v>1174</v>
      </c>
      <c r="I97" s="83" t="s">
        <v>1067</v>
      </c>
      <c r="J97" s="84">
        <v>1700.64</v>
      </c>
      <c r="K97" s="83">
        <v>0</v>
      </c>
      <c r="L97" s="83">
        <v>0</v>
      </c>
      <c r="M97" s="85">
        <v>43739</v>
      </c>
      <c r="N97" s="83">
        <v>2019</v>
      </c>
      <c r="O97" s="83">
        <v>0</v>
      </c>
      <c r="P97" s="83" t="s">
        <v>1175</v>
      </c>
      <c r="Q97" s="83">
        <v>0</v>
      </c>
      <c r="R97" s="83">
        <v>13</v>
      </c>
      <c r="S97" s="83">
        <v>10</v>
      </c>
    </row>
    <row r="98" spans="1:19" ht="15.75" customHeight="1" x14ac:dyDescent="0.25">
      <c r="A98" s="83" t="s">
        <v>1062</v>
      </c>
      <c r="B98" s="83" t="s">
        <v>1188</v>
      </c>
      <c r="C98" s="83">
        <v>0</v>
      </c>
      <c r="D98" s="83" t="s">
        <v>1220</v>
      </c>
      <c r="E98" s="83">
        <v>0</v>
      </c>
      <c r="F98" s="83" t="s">
        <v>1190</v>
      </c>
      <c r="G98" s="83">
        <v>0</v>
      </c>
      <c r="H98" s="83" t="s">
        <v>1174</v>
      </c>
      <c r="I98" s="83" t="s">
        <v>1067</v>
      </c>
      <c r="J98" s="84">
        <v>1695</v>
      </c>
      <c r="K98" s="83">
        <v>0</v>
      </c>
      <c r="L98" s="83">
        <v>0</v>
      </c>
      <c r="M98" s="85">
        <v>43709</v>
      </c>
      <c r="N98" s="83">
        <v>2019</v>
      </c>
      <c r="O98" s="83">
        <v>0</v>
      </c>
      <c r="P98" s="83" t="s">
        <v>1191</v>
      </c>
      <c r="Q98" s="83">
        <v>0</v>
      </c>
      <c r="R98" s="83">
        <v>13</v>
      </c>
      <c r="S98" s="83">
        <v>9</v>
      </c>
    </row>
    <row r="99" spans="1:19" ht="15.75" customHeight="1" x14ac:dyDescent="0.25">
      <c r="A99" s="83" t="s">
        <v>1062</v>
      </c>
      <c r="B99" s="83" t="s">
        <v>1188</v>
      </c>
      <c r="C99" s="83">
        <v>0</v>
      </c>
      <c r="D99" s="83" t="s">
        <v>1221</v>
      </c>
      <c r="E99" s="83">
        <v>0</v>
      </c>
      <c r="F99" s="83" t="s">
        <v>1190</v>
      </c>
      <c r="G99" s="83">
        <v>0</v>
      </c>
      <c r="H99" s="83" t="s">
        <v>1174</v>
      </c>
      <c r="I99" s="83" t="s">
        <v>1067</v>
      </c>
      <c r="J99" s="84">
        <v>1695</v>
      </c>
      <c r="K99" s="83">
        <v>0</v>
      </c>
      <c r="L99" s="83">
        <v>0</v>
      </c>
      <c r="M99" s="85">
        <v>43709</v>
      </c>
      <c r="N99" s="83">
        <v>2019</v>
      </c>
      <c r="O99" s="83">
        <v>0</v>
      </c>
      <c r="P99" s="83" t="s">
        <v>1191</v>
      </c>
      <c r="Q99" s="83">
        <v>0</v>
      </c>
      <c r="R99" s="83">
        <v>13</v>
      </c>
      <c r="S99" s="83">
        <v>9</v>
      </c>
    </row>
    <row r="100" spans="1:19" ht="15.75" customHeight="1" x14ac:dyDescent="0.25">
      <c r="A100" s="83" t="s">
        <v>1062</v>
      </c>
      <c r="B100" s="83" t="s">
        <v>1188</v>
      </c>
      <c r="C100" s="83">
        <v>0</v>
      </c>
      <c r="D100" s="83" t="s">
        <v>1222</v>
      </c>
      <c r="E100" s="83">
        <v>0</v>
      </c>
      <c r="F100" s="83" t="s">
        <v>1190</v>
      </c>
      <c r="G100" s="83">
        <v>0</v>
      </c>
      <c r="H100" s="83" t="s">
        <v>1174</v>
      </c>
      <c r="I100" s="83" t="s">
        <v>1067</v>
      </c>
      <c r="J100" s="84">
        <v>1695</v>
      </c>
      <c r="K100" s="83">
        <v>0</v>
      </c>
      <c r="L100" s="83">
        <v>0</v>
      </c>
      <c r="M100" s="85">
        <v>43709</v>
      </c>
      <c r="N100" s="83">
        <v>2019</v>
      </c>
      <c r="O100" s="83">
        <v>0</v>
      </c>
      <c r="P100" s="83" t="s">
        <v>1191</v>
      </c>
      <c r="Q100" s="83">
        <v>0</v>
      </c>
      <c r="R100" s="83">
        <v>13</v>
      </c>
      <c r="S100" s="83">
        <v>9</v>
      </c>
    </row>
    <row r="101" spans="1:19" ht="15.75" customHeight="1" x14ac:dyDescent="0.25">
      <c r="A101" s="83" t="s">
        <v>1062</v>
      </c>
      <c r="B101" s="83" t="s">
        <v>1188</v>
      </c>
      <c r="C101" s="83">
        <v>0</v>
      </c>
      <c r="D101" s="83" t="s">
        <v>1223</v>
      </c>
      <c r="E101" s="83">
        <v>0</v>
      </c>
      <c r="F101" s="83" t="s">
        <v>1190</v>
      </c>
      <c r="G101" s="83">
        <v>0</v>
      </c>
      <c r="H101" s="83" t="s">
        <v>1174</v>
      </c>
      <c r="I101" s="83" t="s">
        <v>1067</v>
      </c>
      <c r="J101" s="84">
        <v>1695</v>
      </c>
      <c r="K101" s="83">
        <v>0</v>
      </c>
      <c r="L101" s="83">
        <v>0</v>
      </c>
      <c r="M101" s="85">
        <v>43709</v>
      </c>
      <c r="N101" s="83">
        <v>2019</v>
      </c>
      <c r="O101" s="83">
        <v>0</v>
      </c>
      <c r="P101" s="83" t="s">
        <v>1191</v>
      </c>
      <c r="Q101" s="83">
        <v>0</v>
      </c>
      <c r="R101" s="83">
        <v>13</v>
      </c>
      <c r="S101" s="83">
        <v>9</v>
      </c>
    </row>
    <row r="102" spans="1:19" ht="15.75" customHeight="1" x14ac:dyDescent="0.25">
      <c r="A102" s="83" t="s">
        <v>1062</v>
      </c>
      <c r="B102" s="83" t="s">
        <v>1188</v>
      </c>
      <c r="C102" s="83">
        <v>0</v>
      </c>
      <c r="D102" s="83" t="s">
        <v>1224</v>
      </c>
      <c r="E102" s="83">
        <v>0</v>
      </c>
      <c r="F102" s="83" t="s">
        <v>1190</v>
      </c>
      <c r="G102" s="83">
        <v>0</v>
      </c>
      <c r="H102" s="83" t="s">
        <v>1174</v>
      </c>
      <c r="I102" s="83" t="s">
        <v>1067</v>
      </c>
      <c r="J102" s="84">
        <v>1695</v>
      </c>
      <c r="K102" s="83">
        <v>0</v>
      </c>
      <c r="L102" s="83">
        <v>0</v>
      </c>
      <c r="M102" s="85">
        <v>43739</v>
      </c>
      <c r="N102" s="83">
        <v>2019</v>
      </c>
      <c r="O102" s="83">
        <v>0</v>
      </c>
      <c r="P102" s="83" t="s">
        <v>1175</v>
      </c>
      <c r="Q102" s="83">
        <v>0</v>
      </c>
      <c r="R102" s="83">
        <v>13</v>
      </c>
      <c r="S102" s="83">
        <v>10</v>
      </c>
    </row>
    <row r="103" spans="1:19" ht="15.75" customHeight="1" x14ac:dyDescent="0.25">
      <c r="A103" s="83" t="s">
        <v>1062</v>
      </c>
      <c r="B103" s="83" t="s">
        <v>1188</v>
      </c>
      <c r="C103" s="83">
        <v>0</v>
      </c>
      <c r="D103" s="83" t="s">
        <v>1225</v>
      </c>
      <c r="E103" s="83">
        <v>0</v>
      </c>
      <c r="F103" s="83" t="s">
        <v>1190</v>
      </c>
      <c r="G103" s="83">
        <v>0</v>
      </c>
      <c r="H103" s="83" t="s">
        <v>1174</v>
      </c>
      <c r="I103" s="83" t="s">
        <v>1067</v>
      </c>
      <c r="J103" s="84">
        <v>1491.6</v>
      </c>
      <c r="K103" s="83">
        <v>0</v>
      </c>
      <c r="L103" s="83">
        <v>0</v>
      </c>
      <c r="M103" s="85">
        <v>43709</v>
      </c>
      <c r="N103" s="83">
        <v>2019</v>
      </c>
      <c r="O103" s="83">
        <v>0</v>
      </c>
      <c r="P103" s="83" t="s">
        <v>1191</v>
      </c>
      <c r="Q103" s="83">
        <v>0</v>
      </c>
      <c r="R103" s="83">
        <v>13</v>
      </c>
      <c r="S103" s="83">
        <v>9</v>
      </c>
    </row>
    <row r="104" spans="1:19" ht="15.75" customHeight="1" x14ac:dyDescent="0.25">
      <c r="A104" s="83" t="s">
        <v>1062</v>
      </c>
      <c r="B104" s="83" t="s">
        <v>1188</v>
      </c>
      <c r="C104" s="83">
        <v>0</v>
      </c>
      <c r="D104" s="83" t="s">
        <v>1226</v>
      </c>
      <c r="E104" s="83">
        <v>0</v>
      </c>
      <c r="F104" s="83" t="s">
        <v>1190</v>
      </c>
      <c r="G104" s="83">
        <v>0</v>
      </c>
      <c r="H104" s="83" t="s">
        <v>1174</v>
      </c>
      <c r="I104" s="83" t="s">
        <v>1067</v>
      </c>
      <c r="J104" s="84">
        <v>1395.56</v>
      </c>
      <c r="K104" s="83">
        <v>0</v>
      </c>
      <c r="L104" s="83">
        <v>0</v>
      </c>
      <c r="M104" s="85">
        <v>43709</v>
      </c>
      <c r="N104" s="83">
        <v>2019</v>
      </c>
      <c r="O104" s="83">
        <v>0</v>
      </c>
      <c r="P104" s="83" t="s">
        <v>1191</v>
      </c>
      <c r="Q104" s="83">
        <v>0</v>
      </c>
      <c r="R104" s="83">
        <v>13</v>
      </c>
      <c r="S104" s="83">
        <v>9</v>
      </c>
    </row>
    <row r="105" spans="1:19" ht="15.75" customHeight="1" x14ac:dyDescent="0.25">
      <c r="A105" s="83" t="s">
        <v>1062</v>
      </c>
      <c r="B105" s="83" t="s">
        <v>1188</v>
      </c>
      <c r="C105" s="83">
        <v>0</v>
      </c>
      <c r="D105" s="83" t="s">
        <v>1227</v>
      </c>
      <c r="E105" s="83">
        <v>0</v>
      </c>
      <c r="F105" s="83" t="s">
        <v>1228</v>
      </c>
      <c r="G105" s="83">
        <v>0</v>
      </c>
      <c r="H105" s="83" t="s">
        <v>1174</v>
      </c>
      <c r="I105" s="83" t="s">
        <v>1067</v>
      </c>
      <c r="J105" s="84">
        <v>1350.36</v>
      </c>
      <c r="K105" s="83">
        <v>0</v>
      </c>
      <c r="L105" s="83">
        <v>0</v>
      </c>
      <c r="M105" s="85">
        <v>43739</v>
      </c>
      <c r="N105" s="83">
        <v>2019</v>
      </c>
      <c r="O105" s="83">
        <v>0</v>
      </c>
      <c r="P105" s="83" t="s">
        <v>1175</v>
      </c>
      <c r="Q105" s="83">
        <v>0</v>
      </c>
      <c r="R105" s="83">
        <v>13</v>
      </c>
      <c r="S105" s="83">
        <v>10</v>
      </c>
    </row>
    <row r="106" spans="1:19" ht="15.75" customHeight="1" x14ac:dyDescent="0.25">
      <c r="A106" s="83" t="s">
        <v>1062</v>
      </c>
      <c r="B106" s="83" t="s">
        <v>1188</v>
      </c>
      <c r="C106" s="83">
        <v>0</v>
      </c>
      <c r="D106" s="83" t="s">
        <v>1229</v>
      </c>
      <c r="E106" s="83">
        <v>0</v>
      </c>
      <c r="F106" s="83" t="s">
        <v>1190</v>
      </c>
      <c r="G106" s="83">
        <v>0</v>
      </c>
      <c r="H106" s="83" t="s">
        <v>1174</v>
      </c>
      <c r="I106" s="83" t="s">
        <v>1067</v>
      </c>
      <c r="J106" s="84">
        <v>1344.72</v>
      </c>
      <c r="K106" s="83">
        <v>0</v>
      </c>
      <c r="L106" s="83">
        <v>0</v>
      </c>
      <c r="M106" s="85">
        <v>43739</v>
      </c>
      <c r="N106" s="83">
        <v>2019</v>
      </c>
      <c r="O106" s="83">
        <v>0</v>
      </c>
      <c r="P106" s="83" t="s">
        <v>1175</v>
      </c>
      <c r="Q106" s="83">
        <v>0</v>
      </c>
      <c r="R106" s="83">
        <v>13</v>
      </c>
      <c r="S106" s="83">
        <v>10</v>
      </c>
    </row>
    <row r="107" spans="1:19" ht="15.75" customHeight="1" x14ac:dyDescent="0.25">
      <c r="A107" s="83" t="s">
        <v>1062</v>
      </c>
      <c r="B107" s="83" t="s">
        <v>1188</v>
      </c>
      <c r="C107" s="83">
        <v>0</v>
      </c>
      <c r="D107" s="83" t="s">
        <v>1230</v>
      </c>
      <c r="E107" s="83">
        <v>0</v>
      </c>
      <c r="F107" s="83" t="s">
        <v>1190</v>
      </c>
      <c r="G107" s="83">
        <v>0</v>
      </c>
      <c r="H107" s="83" t="s">
        <v>1174</v>
      </c>
      <c r="I107" s="83" t="s">
        <v>1067</v>
      </c>
      <c r="J107" s="84">
        <v>1344.72</v>
      </c>
      <c r="K107" s="83">
        <v>0</v>
      </c>
      <c r="L107" s="83">
        <v>0</v>
      </c>
      <c r="M107" s="85">
        <v>43739</v>
      </c>
      <c r="N107" s="83">
        <v>2019</v>
      </c>
      <c r="O107" s="83">
        <v>0</v>
      </c>
      <c r="P107" s="83" t="s">
        <v>1175</v>
      </c>
      <c r="Q107" s="83">
        <v>0</v>
      </c>
      <c r="R107" s="83">
        <v>13</v>
      </c>
      <c r="S107" s="83">
        <v>10</v>
      </c>
    </row>
    <row r="108" spans="1:19" ht="15.75" customHeight="1" x14ac:dyDescent="0.25">
      <c r="A108" s="83" t="s">
        <v>1062</v>
      </c>
      <c r="B108" s="83" t="s">
        <v>1188</v>
      </c>
      <c r="C108" s="83">
        <v>0</v>
      </c>
      <c r="D108" s="83" t="s">
        <v>1231</v>
      </c>
      <c r="E108" s="83">
        <v>0</v>
      </c>
      <c r="F108" s="83" t="s">
        <v>1232</v>
      </c>
      <c r="G108" s="83">
        <v>0</v>
      </c>
      <c r="H108" s="83" t="s">
        <v>1174</v>
      </c>
      <c r="I108" s="83" t="s">
        <v>1067</v>
      </c>
      <c r="J108" s="84">
        <v>1344.72</v>
      </c>
      <c r="K108" s="83">
        <v>0</v>
      </c>
      <c r="L108" s="83">
        <v>0</v>
      </c>
      <c r="M108" s="85">
        <v>43739</v>
      </c>
      <c r="N108" s="83">
        <v>2019</v>
      </c>
      <c r="O108" s="83">
        <v>0</v>
      </c>
      <c r="P108" s="83" t="s">
        <v>1175</v>
      </c>
      <c r="Q108" s="83">
        <v>0</v>
      </c>
      <c r="R108" s="83">
        <v>13</v>
      </c>
      <c r="S108" s="83">
        <v>10</v>
      </c>
    </row>
    <row r="109" spans="1:19" ht="15.75" customHeight="1" x14ac:dyDescent="0.25">
      <c r="A109" s="83" t="s">
        <v>1062</v>
      </c>
      <c r="B109" s="83" t="s">
        <v>1188</v>
      </c>
      <c r="C109" s="83">
        <v>0</v>
      </c>
      <c r="D109" s="83" t="s">
        <v>1233</v>
      </c>
      <c r="E109" s="83">
        <v>0</v>
      </c>
      <c r="F109" s="83" t="s">
        <v>1190</v>
      </c>
      <c r="G109" s="83">
        <v>0</v>
      </c>
      <c r="H109" s="83" t="s">
        <v>1174</v>
      </c>
      <c r="I109" s="83" t="s">
        <v>1067</v>
      </c>
      <c r="J109" s="84">
        <v>1339.04</v>
      </c>
      <c r="K109" s="83">
        <v>0</v>
      </c>
      <c r="L109" s="83">
        <v>0</v>
      </c>
      <c r="M109" s="85">
        <v>43739</v>
      </c>
      <c r="N109" s="83">
        <v>2019</v>
      </c>
      <c r="O109" s="83">
        <v>0</v>
      </c>
      <c r="P109" s="83" t="s">
        <v>1175</v>
      </c>
      <c r="Q109" s="83">
        <v>0</v>
      </c>
      <c r="R109" s="83">
        <v>13</v>
      </c>
      <c r="S109" s="83">
        <v>10</v>
      </c>
    </row>
    <row r="110" spans="1:19" ht="15.75" customHeight="1" x14ac:dyDescent="0.25">
      <c r="A110" s="83" t="s">
        <v>1062</v>
      </c>
      <c r="B110" s="83" t="s">
        <v>1188</v>
      </c>
      <c r="C110" s="83">
        <v>0</v>
      </c>
      <c r="D110" s="83" t="s">
        <v>1234</v>
      </c>
      <c r="E110" s="83">
        <v>0</v>
      </c>
      <c r="F110" s="83" t="s">
        <v>1190</v>
      </c>
      <c r="G110" s="83">
        <v>0</v>
      </c>
      <c r="H110" s="83" t="s">
        <v>1174</v>
      </c>
      <c r="I110" s="83" t="s">
        <v>1067</v>
      </c>
      <c r="J110" s="84">
        <v>1153.19</v>
      </c>
      <c r="K110" s="83">
        <v>0</v>
      </c>
      <c r="L110" s="83">
        <v>0</v>
      </c>
      <c r="M110" s="85">
        <v>43709</v>
      </c>
      <c r="N110" s="83">
        <v>2019</v>
      </c>
      <c r="O110" s="83">
        <v>0</v>
      </c>
      <c r="P110" s="83" t="s">
        <v>1191</v>
      </c>
      <c r="Q110" s="83">
        <v>0</v>
      </c>
      <c r="R110" s="83">
        <v>13</v>
      </c>
      <c r="S110" s="83">
        <v>9</v>
      </c>
    </row>
    <row r="111" spans="1:19" ht="15.75" customHeight="1" x14ac:dyDescent="0.25">
      <c r="A111" s="83" t="s">
        <v>1062</v>
      </c>
      <c r="B111" s="83" t="s">
        <v>1235</v>
      </c>
      <c r="C111" s="83">
        <v>0</v>
      </c>
      <c r="D111" s="83" t="s">
        <v>1236</v>
      </c>
      <c r="E111" s="83">
        <v>0</v>
      </c>
      <c r="F111" s="83" t="s">
        <v>1237</v>
      </c>
      <c r="G111" s="83">
        <v>0</v>
      </c>
      <c r="H111" s="83" t="s">
        <v>1174</v>
      </c>
      <c r="I111" s="83" t="s">
        <v>1067</v>
      </c>
      <c r="J111" s="84">
        <v>116.76</v>
      </c>
      <c r="K111" s="83">
        <v>0</v>
      </c>
      <c r="L111" s="83">
        <v>0</v>
      </c>
      <c r="M111" s="85">
        <v>43709</v>
      </c>
      <c r="N111" s="83">
        <v>2019</v>
      </c>
      <c r="O111" s="83">
        <v>0</v>
      </c>
      <c r="P111" s="83" t="s">
        <v>1191</v>
      </c>
      <c r="Q111" s="83">
        <v>0</v>
      </c>
      <c r="R111" s="83">
        <v>13</v>
      </c>
      <c r="S111" s="83">
        <v>9</v>
      </c>
    </row>
    <row r="112" spans="1:19" ht="15.75" customHeight="1" x14ac:dyDescent="0.25">
      <c r="A112" s="83" t="s">
        <v>1062</v>
      </c>
      <c r="B112" s="83" t="s">
        <v>1235</v>
      </c>
      <c r="C112" s="83">
        <v>0</v>
      </c>
      <c r="D112" s="83" t="s">
        <v>1238</v>
      </c>
      <c r="E112" s="83">
        <v>0</v>
      </c>
      <c r="F112" s="83" t="s">
        <v>1237</v>
      </c>
      <c r="G112" s="83">
        <v>0</v>
      </c>
      <c r="H112" s="83" t="s">
        <v>1174</v>
      </c>
      <c r="I112" s="83" t="s">
        <v>1067</v>
      </c>
      <c r="J112" s="84">
        <v>87.57</v>
      </c>
      <c r="K112" s="83">
        <v>0</v>
      </c>
      <c r="L112" s="83">
        <v>0</v>
      </c>
      <c r="M112" s="85">
        <v>43739</v>
      </c>
      <c r="N112" s="83">
        <v>2019</v>
      </c>
      <c r="O112" s="83">
        <v>0</v>
      </c>
      <c r="P112" s="83" t="s">
        <v>1175</v>
      </c>
      <c r="Q112" s="83">
        <v>0</v>
      </c>
      <c r="R112" s="83">
        <v>13</v>
      </c>
      <c r="S112" s="83">
        <v>10</v>
      </c>
    </row>
    <row r="113" spans="1:19" ht="15.75" customHeight="1" x14ac:dyDescent="0.25">
      <c r="A113" s="83" t="s">
        <v>1062</v>
      </c>
      <c r="B113" s="83" t="s">
        <v>1239</v>
      </c>
      <c r="C113" s="83">
        <v>0</v>
      </c>
      <c r="D113" s="83" t="s">
        <v>1240</v>
      </c>
      <c r="E113" s="83">
        <v>0</v>
      </c>
      <c r="F113" s="83" t="s">
        <v>1241</v>
      </c>
      <c r="G113" s="83">
        <v>0</v>
      </c>
      <c r="H113" s="83" t="s">
        <v>1174</v>
      </c>
      <c r="I113" s="83" t="s">
        <v>1067</v>
      </c>
      <c r="J113" s="84">
        <v>81.2</v>
      </c>
      <c r="K113" s="83">
        <v>0</v>
      </c>
      <c r="L113" s="83">
        <v>0</v>
      </c>
      <c r="M113" s="85">
        <v>43739</v>
      </c>
      <c r="N113" s="83">
        <v>2019</v>
      </c>
      <c r="O113" s="83">
        <v>0</v>
      </c>
      <c r="P113" s="83" t="s">
        <v>1175</v>
      </c>
      <c r="Q113" s="83">
        <v>0</v>
      </c>
      <c r="R113" s="83">
        <v>13</v>
      </c>
      <c r="S113" s="83">
        <v>10</v>
      </c>
    </row>
    <row r="114" spans="1:19" ht="15.75" customHeight="1" x14ac:dyDescent="0.25">
      <c r="A114" s="83" t="s">
        <v>1062</v>
      </c>
      <c r="B114" s="83" t="s">
        <v>1235</v>
      </c>
      <c r="C114" s="83">
        <v>0</v>
      </c>
      <c r="D114" s="83" t="s">
        <v>1242</v>
      </c>
      <c r="E114" s="83">
        <v>0</v>
      </c>
      <c r="F114" s="83" t="s">
        <v>1237</v>
      </c>
      <c r="G114" s="83">
        <v>0</v>
      </c>
      <c r="H114" s="83" t="s">
        <v>1174</v>
      </c>
      <c r="I114" s="83" t="s">
        <v>1067</v>
      </c>
      <c r="J114" s="84">
        <v>79.23</v>
      </c>
      <c r="K114" s="83">
        <v>0</v>
      </c>
      <c r="L114" s="83">
        <v>0</v>
      </c>
      <c r="M114" s="85">
        <v>43739</v>
      </c>
      <c r="N114" s="83">
        <v>2019</v>
      </c>
      <c r="O114" s="83">
        <v>0</v>
      </c>
      <c r="P114" s="83" t="s">
        <v>1175</v>
      </c>
      <c r="Q114" s="83">
        <v>0</v>
      </c>
      <c r="R114" s="83">
        <v>13</v>
      </c>
      <c r="S114" s="83">
        <v>10</v>
      </c>
    </row>
    <row r="115" spans="1:19" ht="15.75" customHeight="1" x14ac:dyDescent="0.25">
      <c r="A115" s="83" t="s">
        <v>1062</v>
      </c>
      <c r="B115" s="83" t="s">
        <v>1239</v>
      </c>
      <c r="C115" s="83">
        <v>0</v>
      </c>
      <c r="D115" s="83" t="s">
        <v>1243</v>
      </c>
      <c r="E115" s="83">
        <v>0</v>
      </c>
      <c r="F115" s="83" t="s">
        <v>1241</v>
      </c>
      <c r="G115" s="83">
        <v>0</v>
      </c>
      <c r="H115" s="83" t="s">
        <v>1174</v>
      </c>
      <c r="I115" s="83" t="s">
        <v>1067</v>
      </c>
      <c r="J115" s="84">
        <v>75.400000000000006</v>
      </c>
      <c r="K115" s="83">
        <v>0</v>
      </c>
      <c r="L115" s="83">
        <v>0</v>
      </c>
      <c r="M115" s="85">
        <v>43709</v>
      </c>
      <c r="N115" s="83">
        <v>2019</v>
      </c>
      <c r="O115" s="83">
        <v>0</v>
      </c>
      <c r="P115" s="83" t="s">
        <v>1191</v>
      </c>
      <c r="Q115" s="83">
        <v>0</v>
      </c>
      <c r="R115" s="83">
        <v>13</v>
      </c>
      <c r="S115" s="83">
        <v>9</v>
      </c>
    </row>
    <row r="116" spans="1:19" ht="15.75" customHeight="1" x14ac:dyDescent="0.25">
      <c r="A116" s="83" t="s">
        <v>1062</v>
      </c>
      <c r="B116" s="83" t="s">
        <v>1188</v>
      </c>
      <c r="C116" s="83">
        <v>0</v>
      </c>
      <c r="D116" s="83" t="s">
        <v>1244</v>
      </c>
      <c r="E116" s="83">
        <v>0</v>
      </c>
      <c r="F116" s="83" t="s">
        <v>1190</v>
      </c>
      <c r="G116" s="83">
        <v>0</v>
      </c>
      <c r="H116" s="83" t="s">
        <v>1174</v>
      </c>
      <c r="I116" s="83" t="s">
        <v>1067</v>
      </c>
      <c r="J116" s="84">
        <v>73.44</v>
      </c>
      <c r="K116" s="83">
        <v>0</v>
      </c>
      <c r="L116" s="83">
        <v>0</v>
      </c>
      <c r="M116" s="85">
        <v>43739</v>
      </c>
      <c r="N116" s="83">
        <v>2019</v>
      </c>
      <c r="O116" s="83">
        <v>0</v>
      </c>
      <c r="P116" s="83" t="s">
        <v>1175</v>
      </c>
      <c r="Q116" s="83">
        <v>0</v>
      </c>
      <c r="R116" s="83">
        <v>13</v>
      </c>
      <c r="S116" s="83">
        <v>10</v>
      </c>
    </row>
    <row r="117" spans="1:19" ht="15.75" customHeight="1" x14ac:dyDescent="0.25">
      <c r="A117" s="83" t="s">
        <v>1062</v>
      </c>
      <c r="B117" s="83" t="s">
        <v>1239</v>
      </c>
      <c r="C117" s="83">
        <v>0</v>
      </c>
      <c r="D117" s="83" t="s">
        <v>1245</v>
      </c>
      <c r="E117" s="83">
        <v>0</v>
      </c>
      <c r="F117" s="83" t="s">
        <v>1241</v>
      </c>
      <c r="G117" s="83">
        <v>0</v>
      </c>
      <c r="H117" s="83" t="s">
        <v>1174</v>
      </c>
      <c r="I117" s="83" t="s">
        <v>1067</v>
      </c>
      <c r="J117" s="84">
        <v>72.5</v>
      </c>
      <c r="K117" s="83">
        <v>0</v>
      </c>
      <c r="L117" s="83">
        <v>0</v>
      </c>
      <c r="M117" s="85">
        <v>43739</v>
      </c>
      <c r="N117" s="83">
        <v>2019</v>
      </c>
      <c r="O117" s="83">
        <v>0</v>
      </c>
      <c r="P117" s="83" t="s">
        <v>1175</v>
      </c>
      <c r="Q117" s="83">
        <v>0</v>
      </c>
      <c r="R117" s="83">
        <v>13</v>
      </c>
      <c r="S117" s="83">
        <v>10</v>
      </c>
    </row>
    <row r="118" spans="1:19" ht="15.75" customHeight="1" x14ac:dyDescent="0.25">
      <c r="A118" s="83" t="s">
        <v>1062</v>
      </c>
      <c r="B118" s="83" t="s">
        <v>1235</v>
      </c>
      <c r="C118" s="83">
        <v>0</v>
      </c>
      <c r="D118" s="83" t="s">
        <v>1246</v>
      </c>
      <c r="E118" s="83">
        <v>0</v>
      </c>
      <c r="F118" s="83" t="s">
        <v>1237</v>
      </c>
      <c r="G118" s="83">
        <v>0</v>
      </c>
      <c r="H118" s="83" t="s">
        <v>1174</v>
      </c>
      <c r="I118" s="83" t="s">
        <v>1067</v>
      </c>
      <c r="J118" s="84">
        <v>62.55</v>
      </c>
      <c r="K118" s="83">
        <v>0</v>
      </c>
      <c r="L118" s="83">
        <v>0</v>
      </c>
      <c r="M118" s="85">
        <v>43709</v>
      </c>
      <c r="N118" s="83">
        <v>2019</v>
      </c>
      <c r="O118" s="83">
        <v>0</v>
      </c>
      <c r="P118" s="83" t="s">
        <v>1191</v>
      </c>
      <c r="Q118" s="83">
        <v>0</v>
      </c>
      <c r="R118" s="83">
        <v>13</v>
      </c>
      <c r="S118" s="83">
        <v>9</v>
      </c>
    </row>
    <row r="119" spans="1:19" ht="15.75" customHeight="1" x14ac:dyDescent="0.25">
      <c r="A119" s="83" t="s">
        <v>1062</v>
      </c>
      <c r="B119" s="83" t="s">
        <v>1239</v>
      </c>
      <c r="C119" s="83">
        <v>0</v>
      </c>
      <c r="D119" s="83" t="s">
        <v>1247</v>
      </c>
      <c r="E119" s="83">
        <v>0</v>
      </c>
      <c r="F119" s="83" t="s">
        <v>1241</v>
      </c>
      <c r="G119" s="83">
        <v>0</v>
      </c>
      <c r="H119" s="83" t="s">
        <v>1174</v>
      </c>
      <c r="I119" s="83" t="s">
        <v>1067</v>
      </c>
      <c r="J119" s="84">
        <v>60.9</v>
      </c>
      <c r="K119" s="83">
        <v>0</v>
      </c>
      <c r="L119" s="83">
        <v>0</v>
      </c>
      <c r="M119" s="85">
        <v>43709</v>
      </c>
      <c r="N119" s="83">
        <v>2019</v>
      </c>
      <c r="O119" s="83">
        <v>0</v>
      </c>
      <c r="P119" s="83" t="s">
        <v>1191</v>
      </c>
      <c r="Q119" s="83">
        <v>0</v>
      </c>
      <c r="R119" s="83">
        <v>13</v>
      </c>
      <c r="S119" s="83">
        <v>9</v>
      </c>
    </row>
    <row r="120" spans="1:19" ht="15.75" customHeight="1" x14ac:dyDescent="0.25">
      <c r="A120" s="83" t="s">
        <v>1062</v>
      </c>
      <c r="B120" s="83" t="s">
        <v>1239</v>
      </c>
      <c r="C120" s="83">
        <v>0</v>
      </c>
      <c r="D120" s="83" t="s">
        <v>1248</v>
      </c>
      <c r="E120" s="83">
        <v>0</v>
      </c>
      <c r="F120" s="83" t="s">
        <v>1241</v>
      </c>
      <c r="G120" s="83">
        <v>0</v>
      </c>
      <c r="H120" s="83" t="s">
        <v>1174</v>
      </c>
      <c r="I120" s="83" t="s">
        <v>1067</v>
      </c>
      <c r="J120" s="84">
        <v>58</v>
      </c>
      <c r="K120" s="83">
        <v>0</v>
      </c>
      <c r="L120" s="83">
        <v>0</v>
      </c>
      <c r="M120" s="85">
        <v>43739</v>
      </c>
      <c r="N120" s="83">
        <v>2019</v>
      </c>
      <c r="O120" s="83">
        <v>0</v>
      </c>
      <c r="P120" s="83" t="s">
        <v>1175</v>
      </c>
      <c r="Q120" s="83">
        <v>0</v>
      </c>
      <c r="R120" s="83">
        <v>13</v>
      </c>
      <c r="S120" s="83">
        <v>10</v>
      </c>
    </row>
    <row r="121" spans="1:19" ht="15.75" customHeight="1" x14ac:dyDescent="0.25">
      <c r="A121" s="83" t="s">
        <v>1062</v>
      </c>
      <c r="B121" s="83" t="s">
        <v>1239</v>
      </c>
      <c r="C121" s="83">
        <v>0</v>
      </c>
      <c r="D121" s="83" t="s">
        <v>1249</v>
      </c>
      <c r="E121" s="83">
        <v>0</v>
      </c>
      <c r="F121" s="83" t="s">
        <v>1241</v>
      </c>
      <c r="G121" s="83">
        <v>0</v>
      </c>
      <c r="H121" s="83" t="s">
        <v>1174</v>
      </c>
      <c r="I121" s="83" t="s">
        <v>1067</v>
      </c>
      <c r="J121" s="84">
        <v>43.5</v>
      </c>
      <c r="K121" s="83">
        <v>0</v>
      </c>
      <c r="L121" s="83">
        <v>0</v>
      </c>
      <c r="M121" s="85">
        <v>43709</v>
      </c>
      <c r="N121" s="83">
        <v>2019</v>
      </c>
      <c r="O121" s="83">
        <v>0</v>
      </c>
      <c r="P121" s="83" t="s">
        <v>1191</v>
      </c>
      <c r="Q121" s="83">
        <v>0</v>
      </c>
      <c r="R121" s="83">
        <v>13</v>
      </c>
      <c r="S121" s="83">
        <v>9</v>
      </c>
    </row>
    <row r="122" spans="1:19" ht="15.75" customHeight="1" x14ac:dyDescent="0.25">
      <c r="A122" s="83" t="s">
        <v>1062</v>
      </c>
      <c r="B122" s="83" t="s">
        <v>1239</v>
      </c>
      <c r="C122" s="83">
        <v>0</v>
      </c>
      <c r="D122" s="83" t="s">
        <v>1250</v>
      </c>
      <c r="E122" s="83">
        <v>0</v>
      </c>
      <c r="F122" s="83" t="s">
        <v>1241</v>
      </c>
      <c r="G122" s="83">
        <v>0</v>
      </c>
      <c r="H122" s="83" t="s">
        <v>1174</v>
      </c>
      <c r="I122" s="83" t="s">
        <v>1067</v>
      </c>
      <c r="J122" s="84">
        <v>43.5</v>
      </c>
      <c r="K122" s="83">
        <v>0</v>
      </c>
      <c r="L122" s="83">
        <v>0</v>
      </c>
      <c r="M122" s="85">
        <v>43739</v>
      </c>
      <c r="N122" s="83">
        <v>2019</v>
      </c>
      <c r="O122" s="83">
        <v>0</v>
      </c>
      <c r="P122" s="83" t="s">
        <v>1175</v>
      </c>
      <c r="Q122" s="83">
        <v>0</v>
      </c>
      <c r="R122" s="83">
        <v>13</v>
      </c>
      <c r="S122" s="83">
        <v>10</v>
      </c>
    </row>
    <row r="123" spans="1:19" ht="15.75" customHeight="1" x14ac:dyDescent="0.25">
      <c r="A123" s="83" t="s">
        <v>1062</v>
      </c>
      <c r="B123" s="83" t="s">
        <v>1239</v>
      </c>
      <c r="C123" s="83">
        <v>0</v>
      </c>
      <c r="D123" s="83" t="s">
        <v>1251</v>
      </c>
      <c r="E123" s="83">
        <v>0</v>
      </c>
      <c r="F123" s="83" t="s">
        <v>1241</v>
      </c>
      <c r="G123" s="83">
        <v>0</v>
      </c>
      <c r="H123" s="83" t="s">
        <v>1174</v>
      </c>
      <c r="I123" s="83" t="s">
        <v>1067</v>
      </c>
      <c r="J123" s="84">
        <v>40.6</v>
      </c>
      <c r="K123" s="83">
        <v>0</v>
      </c>
      <c r="L123" s="83">
        <v>0</v>
      </c>
      <c r="M123" s="85">
        <v>43739</v>
      </c>
      <c r="N123" s="83">
        <v>2019</v>
      </c>
      <c r="O123" s="83">
        <v>0</v>
      </c>
      <c r="P123" s="83" t="s">
        <v>1175</v>
      </c>
      <c r="Q123" s="83">
        <v>0</v>
      </c>
      <c r="R123" s="83">
        <v>13</v>
      </c>
      <c r="S123" s="83">
        <v>10</v>
      </c>
    </row>
    <row r="124" spans="1:19" ht="15.75" customHeight="1" x14ac:dyDescent="0.25">
      <c r="A124" s="83" t="s">
        <v>1062</v>
      </c>
      <c r="B124" s="83" t="s">
        <v>1239</v>
      </c>
      <c r="C124" s="83">
        <v>0</v>
      </c>
      <c r="D124" s="83" t="s">
        <v>1252</v>
      </c>
      <c r="E124" s="83">
        <v>0</v>
      </c>
      <c r="F124" s="83" t="s">
        <v>1241</v>
      </c>
      <c r="G124" s="83">
        <v>0</v>
      </c>
      <c r="H124" s="83" t="s">
        <v>1174</v>
      </c>
      <c r="I124" s="83" t="s">
        <v>1067</v>
      </c>
      <c r="J124" s="84">
        <v>34.799999999999997</v>
      </c>
      <c r="K124" s="83">
        <v>0</v>
      </c>
      <c r="L124" s="83">
        <v>0</v>
      </c>
      <c r="M124" s="85">
        <v>43739</v>
      </c>
      <c r="N124" s="83">
        <v>2019</v>
      </c>
      <c r="O124" s="83">
        <v>0</v>
      </c>
      <c r="P124" s="83" t="s">
        <v>1175</v>
      </c>
      <c r="Q124" s="83">
        <v>0</v>
      </c>
      <c r="R124" s="83">
        <v>13</v>
      </c>
      <c r="S124" s="83">
        <v>10</v>
      </c>
    </row>
    <row r="125" spans="1:19" ht="15.75" customHeight="1" x14ac:dyDescent="0.25">
      <c r="A125" s="83" t="s">
        <v>1062</v>
      </c>
      <c r="B125" s="83" t="s">
        <v>1239</v>
      </c>
      <c r="C125" s="83">
        <v>0</v>
      </c>
      <c r="D125" s="83" t="s">
        <v>1253</v>
      </c>
      <c r="E125" s="83">
        <v>0</v>
      </c>
      <c r="F125" s="83" t="s">
        <v>1241</v>
      </c>
      <c r="G125" s="83">
        <v>0</v>
      </c>
      <c r="H125" s="83" t="s">
        <v>1174</v>
      </c>
      <c r="I125" s="83" t="s">
        <v>1067</v>
      </c>
      <c r="J125" s="84">
        <v>31</v>
      </c>
      <c r="K125" s="83">
        <v>0</v>
      </c>
      <c r="L125" s="83">
        <v>0</v>
      </c>
      <c r="M125" s="85">
        <v>43739</v>
      </c>
      <c r="N125" s="83">
        <v>2019</v>
      </c>
      <c r="O125" s="83">
        <v>0</v>
      </c>
      <c r="P125" s="83" t="s">
        <v>1175</v>
      </c>
      <c r="Q125" s="83">
        <v>0</v>
      </c>
      <c r="R125" s="83">
        <v>13</v>
      </c>
      <c r="S125" s="83">
        <v>10</v>
      </c>
    </row>
    <row r="126" spans="1:19" ht="15.75" customHeight="1" x14ac:dyDescent="0.25">
      <c r="A126" s="83" t="s">
        <v>1062</v>
      </c>
      <c r="B126" s="83" t="s">
        <v>1239</v>
      </c>
      <c r="C126" s="83">
        <v>0</v>
      </c>
      <c r="D126" s="83" t="s">
        <v>1254</v>
      </c>
      <c r="E126" s="83">
        <v>0</v>
      </c>
      <c r="F126" s="83" t="s">
        <v>1241</v>
      </c>
      <c r="G126" s="83">
        <v>0</v>
      </c>
      <c r="H126" s="83" t="s">
        <v>1174</v>
      </c>
      <c r="I126" s="83" t="s">
        <v>1067</v>
      </c>
      <c r="J126" s="84">
        <v>29</v>
      </c>
      <c r="K126" s="83">
        <v>0</v>
      </c>
      <c r="L126" s="83">
        <v>0</v>
      </c>
      <c r="M126" s="85">
        <v>43739</v>
      </c>
      <c r="N126" s="83">
        <v>2019</v>
      </c>
      <c r="O126" s="83">
        <v>0</v>
      </c>
      <c r="P126" s="83" t="s">
        <v>1175</v>
      </c>
      <c r="Q126" s="83">
        <v>0</v>
      </c>
      <c r="R126" s="83">
        <v>13</v>
      </c>
      <c r="S126" s="83">
        <v>10</v>
      </c>
    </row>
    <row r="127" spans="1:19" ht="15.75" customHeight="1" x14ac:dyDescent="0.25">
      <c r="A127" s="83" t="s">
        <v>1062</v>
      </c>
      <c r="B127" s="83" t="s">
        <v>1239</v>
      </c>
      <c r="C127" s="83">
        <v>0</v>
      </c>
      <c r="D127" s="83" t="s">
        <v>1255</v>
      </c>
      <c r="E127" s="83">
        <v>0</v>
      </c>
      <c r="F127" s="83" t="s">
        <v>1241</v>
      </c>
      <c r="G127" s="83">
        <v>0</v>
      </c>
      <c r="H127" s="83" t="s">
        <v>1174</v>
      </c>
      <c r="I127" s="83" t="s">
        <v>1067</v>
      </c>
      <c r="J127" s="84">
        <v>29</v>
      </c>
      <c r="K127" s="83">
        <v>0</v>
      </c>
      <c r="L127" s="83">
        <v>0</v>
      </c>
      <c r="M127" s="85">
        <v>43739</v>
      </c>
      <c r="N127" s="83">
        <v>2019</v>
      </c>
      <c r="O127" s="83">
        <v>0</v>
      </c>
      <c r="P127" s="83" t="s">
        <v>1175</v>
      </c>
      <c r="Q127" s="83">
        <v>0</v>
      </c>
      <c r="R127" s="83">
        <v>13</v>
      </c>
      <c r="S127" s="83">
        <v>10</v>
      </c>
    </row>
    <row r="128" spans="1:19" ht="15.75" customHeight="1" x14ac:dyDescent="0.25">
      <c r="A128" s="83" t="s">
        <v>1062</v>
      </c>
      <c r="B128" s="83" t="s">
        <v>1239</v>
      </c>
      <c r="C128" s="83">
        <v>0</v>
      </c>
      <c r="D128" s="83" t="s">
        <v>1256</v>
      </c>
      <c r="E128" s="83">
        <v>0</v>
      </c>
      <c r="F128" s="83" t="s">
        <v>1241</v>
      </c>
      <c r="G128" s="83">
        <v>0</v>
      </c>
      <c r="H128" s="83" t="s">
        <v>1174</v>
      </c>
      <c r="I128" s="83" t="s">
        <v>1067</v>
      </c>
      <c r="J128" s="84">
        <v>26.1</v>
      </c>
      <c r="K128" s="83">
        <v>0</v>
      </c>
      <c r="L128" s="83">
        <v>0</v>
      </c>
      <c r="M128" s="85">
        <v>43709</v>
      </c>
      <c r="N128" s="83">
        <v>2019</v>
      </c>
      <c r="O128" s="83">
        <v>0</v>
      </c>
      <c r="P128" s="83" t="s">
        <v>1191</v>
      </c>
      <c r="Q128" s="83">
        <v>0</v>
      </c>
      <c r="R128" s="83">
        <v>13</v>
      </c>
      <c r="S128" s="83">
        <v>9</v>
      </c>
    </row>
    <row r="129" spans="1:19" ht="15.75" customHeight="1" x14ac:dyDescent="0.25">
      <c r="A129" s="83" t="s">
        <v>1062</v>
      </c>
      <c r="B129" s="83" t="s">
        <v>1239</v>
      </c>
      <c r="C129" s="83">
        <v>0</v>
      </c>
      <c r="D129" s="83" t="s">
        <v>1257</v>
      </c>
      <c r="E129" s="83">
        <v>0</v>
      </c>
      <c r="F129" s="83" t="s">
        <v>1241</v>
      </c>
      <c r="G129" s="83">
        <v>0</v>
      </c>
      <c r="H129" s="83" t="s">
        <v>1174</v>
      </c>
      <c r="I129" s="83" t="s">
        <v>1067</v>
      </c>
      <c r="J129" s="84">
        <v>26.1</v>
      </c>
      <c r="K129" s="83">
        <v>0</v>
      </c>
      <c r="L129" s="83">
        <v>0</v>
      </c>
      <c r="M129" s="85">
        <v>43739</v>
      </c>
      <c r="N129" s="83">
        <v>2019</v>
      </c>
      <c r="O129" s="83">
        <v>0</v>
      </c>
      <c r="P129" s="83" t="s">
        <v>1175</v>
      </c>
      <c r="Q129" s="83">
        <v>0</v>
      </c>
      <c r="R129" s="83">
        <v>13</v>
      </c>
      <c r="S129" s="83">
        <v>10</v>
      </c>
    </row>
    <row r="130" spans="1:19" ht="15.75" customHeight="1" x14ac:dyDescent="0.25">
      <c r="A130" s="83" t="s">
        <v>1062</v>
      </c>
      <c r="B130" s="83" t="s">
        <v>1239</v>
      </c>
      <c r="C130" s="83">
        <v>0</v>
      </c>
      <c r="D130" s="83" t="s">
        <v>1258</v>
      </c>
      <c r="E130" s="83">
        <v>0</v>
      </c>
      <c r="F130" s="83" t="s">
        <v>1241</v>
      </c>
      <c r="G130" s="83">
        <v>0</v>
      </c>
      <c r="H130" s="83" t="s">
        <v>1174</v>
      </c>
      <c r="I130" s="83" t="s">
        <v>1067</v>
      </c>
      <c r="J130" s="84">
        <v>26.1</v>
      </c>
      <c r="K130" s="83">
        <v>0</v>
      </c>
      <c r="L130" s="83">
        <v>0</v>
      </c>
      <c r="M130" s="85">
        <v>43739</v>
      </c>
      <c r="N130" s="83">
        <v>2019</v>
      </c>
      <c r="O130" s="83">
        <v>0</v>
      </c>
      <c r="P130" s="83" t="s">
        <v>1175</v>
      </c>
      <c r="Q130" s="83">
        <v>0</v>
      </c>
      <c r="R130" s="83">
        <v>13</v>
      </c>
      <c r="S130" s="83">
        <v>10</v>
      </c>
    </row>
    <row r="131" spans="1:19" ht="15.75" customHeight="1" x14ac:dyDescent="0.25">
      <c r="A131" s="83" t="s">
        <v>1062</v>
      </c>
      <c r="B131" s="83" t="s">
        <v>1239</v>
      </c>
      <c r="C131" s="83">
        <v>0</v>
      </c>
      <c r="D131" s="83" t="s">
        <v>1259</v>
      </c>
      <c r="E131" s="83">
        <v>0</v>
      </c>
      <c r="F131" s="83" t="s">
        <v>1241</v>
      </c>
      <c r="G131" s="83">
        <v>0</v>
      </c>
      <c r="H131" s="83" t="s">
        <v>1174</v>
      </c>
      <c r="I131" s="83" t="s">
        <v>1067</v>
      </c>
      <c r="J131" s="84">
        <v>26.1</v>
      </c>
      <c r="K131" s="83">
        <v>0</v>
      </c>
      <c r="L131" s="83">
        <v>0</v>
      </c>
      <c r="M131" s="85">
        <v>43739</v>
      </c>
      <c r="N131" s="83">
        <v>2019</v>
      </c>
      <c r="O131" s="83">
        <v>0</v>
      </c>
      <c r="P131" s="83" t="s">
        <v>1175</v>
      </c>
      <c r="Q131" s="83">
        <v>0</v>
      </c>
      <c r="R131" s="83">
        <v>13</v>
      </c>
      <c r="S131" s="83">
        <v>10</v>
      </c>
    </row>
    <row r="132" spans="1:19" ht="15.75" customHeight="1" x14ac:dyDescent="0.25">
      <c r="A132" s="83" t="s">
        <v>62</v>
      </c>
      <c r="B132" s="83" t="s">
        <v>62</v>
      </c>
      <c r="C132" s="83">
        <v>0</v>
      </c>
      <c r="D132" s="83" t="s">
        <v>62</v>
      </c>
      <c r="E132" s="83">
        <v>0</v>
      </c>
      <c r="F132" s="83" t="s">
        <v>1112</v>
      </c>
      <c r="G132" s="83">
        <v>0</v>
      </c>
      <c r="H132" s="83" t="s">
        <v>1174</v>
      </c>
      <c r="I132" s="83" t="s">
        <v>1067</v>
      </c>
      <c r="J132" s="84">
        <v>10103.34</v>
      </c>
      <c r="K132" s="83">
        <v>0</v>
      </c>
      <c r="L132" s="83">
        <v>0</v>
      </c>
      <c r="M132" s="85">
        <v>43739</v>
      </c>
      <c r="N132" s="83">
        <v>2019</v>
      </c>
      <c r="O132" s="83">
        <v>0</v>
      </c>
      <c r="P132" s="83" t="s">
        <v>1175</v>
      </c>
      <c r="Q132" s="83">
        <v>0</v>
      </c>
      <c r="R132" s="83">
        <v>13</v>
      </c>
      <c r="S132" s="83">
        <v>10</v>
      </c>
    </row>
    <row r="133" spans="1:19" ht="15.75" customHeight="1" x14ac:dyDescent="0.25">
      <c r="A133" s="83" t="s">
        <v>1062</v>
      </c>
      <c r="B133" s="83" t="s">
        <v>1239</v>
      </c>
      <c r="C133" s="83">
        <v>0</v>
      </c>
      <c r="D133" s="83" t="s">
        <v>1260</v>
      </c>
      <c r="E133" s="83">
        <v>0</v>
      </c>
      <c r="F133" s="83" t="s">
        <v>1241</v>
      </c>
      <c r="G133" s="83">
        <v>0</v>
      </c>
      <c r="H133" s="83" t="s">
        <v>1174</v>
      </c>
      <c r="I133" s="83" t="s">
        <v>1067</v>
      </c>
      <c r="J133" s="84">
        <v>26.1</v>
      </c>
      <c r="K133" s="83">
        <v>0</v>
      </c>
      <c r="L133" s="83">
        <v>0</v>
      </c>
      <c r="M133" s="85">
        <v>43739</v>
      </c>
      <c r="N133" s="83">
        <v>2019</v>
      </c>
      <c r="O133" s="83">
        <v>0</v>
      </c>
      <c r="P133" s="83" t="s">
        <v>1175</v>
      </c>
      <c r="Q133" s="83">
        <v>0</v>
      </c>
      <c r="R133" s="83">
        <v>13</v>
      </c>
      <c r="S133" s="83">
        <v>10</v>
      </c>
    </row>
    <row r="134" spans="1:19" ht="15.75" customHeight="1" x14ac:dyDescent="0.25">
      <c r="A134" s="83" t="s">
        <v>1092</v>
      </c>
      <c r="B134" s="83" t="s">
        <v>1092</v>
      </c>
      <c r="C134" s="83">
        <v>0</v>
      </c>
      <c r="D134" s="83" t="s">
        <v>1261</v>
      </c>
      <c r="E134" s="83">
        <v>0</v>
      </c>
      <c r="F134" s="83" t="s">
        <v>1093</v>
      </c>
      <c r="G134" s="83">
        <v>0</v>
      </c>
      <c r="H134" s="83" t="s">
        <v>1262</v>
      </c>
      <c r="I134" s="83" t="s">
        <v>1067</v>
      </c>
      <c r="J134" s="84">
        <v>4237.5</v>
      </c>
      <c r="K134" s="83">
        <v>0</v>
      </c>
      <c r="L134" s="83">
        <v>0</v>
      </c>
      <c r="M134" s="85">
        <v>43709</v>
      </c>
      <c r="N134" s="83">
        <v>2019</v>
      </c>
      <c r="O134" s="83">
        <v>0</v>
      </c>
      <c r="P134" s="83" t="s">
        <v>1191</v>
      </c>
      <c r="Q134" s="83">
        <v>216</v>
      </c>
      <c r="R134" s="83">
        <v>12</v>
      </c>
      <c r="S134" s="83">
        <v>9</v>
      </c>
    </row>
    <row r="135" spans="1:19" ht="15.75" customHeight="1" x14ac:dyDescent="0.25">
      <c r="A135" s="83" t="s">
        <v>1263</v>
      </c>
      <c r="B135" s="83" t="s">
        <v>1264</v>
      </c>
      <c r="C135" s="83">
        <v>0</v>
      </c>
      <c r="D135" s="83" t="s">
        <v>1265</v>
      </c>
      <c r="E135" s="83">
        <v>0</v>
      </c>
      <c r="F135" s="83" t="s">
        <v>1266</v>
      </c>
      <c r="G135" s="83">
        <v>0</v>
      </c>
      <c r="H135" s="83" t="s">
        <v>1262</v>
      </c>
      <c r="I135" s="83" t="s">
        <v>1067</v>
      </c>
      <c r="J135" s="84">
        <v>1416.57</v>
      </c>
      <c r="K135" s="83">
        <v>0</v>
      </c>
      <c r="L135" s="83">
        <v>0</v>
      </c>
      <c r="M135" s="85">
        <v>43709</v>
      </c>
      <c r="N135" s="83">
        <v>2019</v>
      </c>
      <c r="O135" s="83">
        <v>0</v>
      </c>
      <c r="P135" s="83" t="s">
        <v>1191</v>
      </c>
      <c r="Q135" s="83">
        <v>0</v>
      </c>
      <c r="R135" s="83">
        <v>12</v>
      </c>
      <c r="S135" s="83">
        <v>9</v>
      </c>
    </row>
    <row r="136" spans="1:19" ht="15.75" customHeight="1" x14ac:dyDescent="0.25">
      <c r="A136" s="83" t="s">
        <v>1062</v>
      </c>
      <c r="B136" s="83" t="s">
        <v>1063</v>
      </c>
      <c r="C136" s="83">
        <v>0</v>
      </c>
      <c r="D136" s="83" t="s">
        <v>1267</v>
      </c>
      <c r="E136" s="83">
        <v>0</v>
      </c>
      <c r="F136" s="83" t="s">
        <v>1268</v>
      </c>
      <c r="G136" s="83">
        <v>0</v>
      </c>
      <c r="H136" s="83" t="s">
        <v>1262</v>
      </c>
      <c r="I136" s="83" t="s">
        <v>1067</v>
      </c>
      <c r="J136" s="84">
        <v>488</v>
      </c>
      <c r="K136" s="83">
        <v>0</v>
      </c>
      <c r="L136" s="83">
        <v>0</v>
      </c>
      <c r="M136" s="85">
        <v>43709</v>
      </c>
      <c r="N136" s="83">
        <v>2019</v>
      </c>
      <c r="O136" s="83">
        <v>0</v>
      </c>
      <c r="P136" s="83" t="s">
        <v>1191</v>
      </c>
      <c r="Q136" s="83">
        <v>0</v>
      </c>
      <c r="R136" s="83">
        <v>12</v>
      </c>
      <c r="S136" s="83">
        <v>9</v>
      </c>
    </row>
    <row r="137" spans="1:19" ht="15.75" customHeight="1" x14ac:dyDescent="0.25">
      <c r="A137" s="83" t="s">
        <v>1062</v>
      </c>
      <c r="B137" s="83" t="s">
        <v>1063</v>
      </c>
      <c r="C137" s="83">
        <v>0</v>
      </c>
      <c r="D137" s="83" t="s">
        <v>1269</v>
      </c>
      <c r="E137" s="83">
        <v>0</v>
      </c>
      <c r="F137" s="83" t="s">
        <v>1270</v>
      </c>
      <c r="G137" s="83">
        <v>0</v>
      </c>
      <c r="H137" s="83" t="s">
        <v>1262</v>
      </c>
      <c r="I137" s="83" t="s">
        <v>1067</v>
      </c>
      <c r="J137" s="84">
        <v>471.99</v>
      </c>
      <c r="K137" s="83">
        <v>0</v>
      </c>
      <c r="L137" s="83">
        <v>0</v>
      </c>
      <c r="M137" s="85">
        <v>43709</v>
      </c>
      <c r="N137" s="83">
        <v>2019</v>
      </c>
      <c r="O137" s="83">
        <v>0</v>
      </c>
      <c r="P137" s="83" t="s">
        <v>1191</v>
      </c>
      <c r="Q137" s="83">
        <v>0</v>
      </c>
      <c r="R137" s="83">
        <v>12</v>
      </c>
      <c r="S137" s="83">
        <v>9</v>
      </c>
    </row>
    <row r="138" spans="1:19" ht="15.75" customHeight="1" x14ac:dyDescent="0.25">
      <c r="A138" s="83" t="s">
        <v>1062</v>
      </c>
      <c r="B138" s="83" t="s">
        <v>1063</v>
      </c>
      <c r="C138" s="83">
        <v>0</v>
      </c>
      <c r="D138" s="83" t="s">
        <v>1271</v>
      </c>
      <c r="E138" s="83">
        <v>0</v>
      </c>
      <c r="F138" s="83" t="s">
        <v>1272</v>
      </c>
      <c r="G138" s="83">
        <v>0</v>
      </c>
      <c r="H138" s="83" t="s">
        <v>1273</v>
      </c>
      <c r="I138" s="83" t="s">
        <v>1067</v>
      </c>
      <c r="J138" s="84">
        <v>1322.4</v>
      </c>
      <c r="K138" s="83">
        <v>0</v>
      </c>
      <c r="L138" s="83">
        <v>0</v>
      </c>
      <c r="M138" s="85">
        <v>43770</v>
      </c>
      <c r="N138" s="83">
        <v>2019</v>
      </c>
      <c r="O138" s="83">
        <v>0</v>
      </c>
      <c r="P138" s="83" t="s">
        <v>1274</v>
      </c>
      <c r="Q138" s="83">
        <v>41</v>
      </c>
      <c r="R138" s="83">
        <v>10</v>
      </c>
      <c r="S138" s="83">
        <v>11</v>
      </c>
    </row>
    <row r="139" spans="1:19" ht="15.75" customHeight="1" x14ac:dyDescent="0.25">
      <c r="A139" s="83" t="s">
        <v>1062</v>
      </c>
      <c r="B139" s="83" t="s">
        <v>1063</v>
      </c>
      <c r="C139" s="83">
        <v>0</v>
      </c>
      <c r="D139" s="83" t="s">
        <v>1275</v>
      </c>
      <c r="E139" s="83">
        <v>0</v>
      </c>
      <c r="F139" s="83" t="s">
        <v>1276</v>
      </c>
      <c r="G139" s="83">
        <v>0</v>
      </c>
      <c r="H139" s="83" t="s">
        <v>1273</v>
      </c>
      <c r="I139" s="83" t="s">
        <v>1067</v>
      </c>
      <c r="J139" s="84">
        <v>608</v>
      </c>
      <c r="K139" s="83">
        <v>0</v>
      </c>
      <c r="L139" s="83">
        <v>0</v>
      </c>
      <c r="M139" s="85">
        <v>43770</v>
      </c>
      <c r="N139" s="83">
        <v>2019</v>
      </c>
      <c r="O139" s="83">
        <v>0</v>
      </c>
      <c r="P139" s="83" t="s">
        <v>1274</v>
      </c>
      <c r="Q139" s="83">
        <v>0</v>
      </c>
      <c r="R139" s="83">
        <v>10</v>
      </c>
      <c r="S139" s="83">
        <v>11</v>
      </c>
    </row>
    <row r="140" spans="1:19" ht="15.75" customHeight="1" x14ac:dyDescent="0.25">
      <c r="A140" s="83" t="s">
        <v>1062</v>
      </c>
      <c r="B140" s="83" t="s">
        <v>1063</v>
      </c>
      <c r="C140" s="83">
        <v>0</v>
      </c>
      <c r="D140" s="83" t="s">
        <v>1277</v>
      </c>
      <c r="E140" s="83">
        <v>0</v>
      </c>
      <c r="F140" s="83" t="s">
        <v>1276</v>
      </c>
      <c r="G140" s="83">
        <v>0</v>
      </c>
      <c r="H140" s="83" t="s">
        <v>1273</v>
      </c>
      <c r="I140" s="83" t="s">
        <v>1067</v>
      </c>
      <c r="J140" s="84">
        <v>606</v>
      </c>
      <c r="K140" s="83">
        <v>0</v>
      </c>
      <c r="L140" s="83">
        <v>0</v>
      </c>
      <c r="M140" s="85">
        <v>43770</v>
      </c>
      <c r="N140" s="83">
        <v>2019</v>
      </c>
      <c r="O140" s="83">
        <v>0</v>
      </c>
      <c r="P140" s="83" t="s">
        <v>1274</v>
      </c>
      <c r="Q140" s="83">
        <v>0</v>
      </c>
      <c r="R140" s="83">
        <v>10</v>
      </c>
      <c r="S140" s="83">
        <v>11</v>
      </c>
    </row>
    <row r="141" spans="1:19" ht="15.75" customHeight="1" x14ac:dyDescent="0.25">
      <c r="A141" s="83" t="s">
        <v>1062</v>
      </c>
      <c r="B141" s="83" t="s">
        <v>1063</v>
      </c>
      <c r="C141" s="83">
        <v>0</v>
      </c>
      <c r="D141" s="83" t="s">
        <v>1278</v>
      </c>
      <c r="E141" s="83">
        <v>0</v>
      </c>
      <c r="F141" s="83" t="s">
        <v>1279</v>
      </c>
      <c r="G141" s="83">
        <v>0</v>
      </c>
      <c r="H141" s="83" t="s">
        <v>1273</v>
      </c>
      <c r="I141" s="83" t="s">
        <v>1067</v>
      </c>
      <c r="J141" s="84">
        <v>438</v>
      </c>
      <c r="K141" s="83">
        <v>0</v>
      </c>
      <c r="L141" s="83">
        <v>0</v>
      </c>
      <c r="M141" s="85">
        <v>43770</v>
      </c>
      <c r="N141" s="83">
        <v>2019</v>
      </c>
      <c r="O141" s="83">
        <v>0</v>
      </c>
      <c r="P141" s="83" t="s">
        <v>1274</v>
      </c>
      <c r="Q141" s="83">
        <v>0</v>
      </c>
      <c r="R141" s="83">
        <v>10</v>
      </c>
      <c r="S141" s="83">
        <v>11</v>
      </c>
    </row>
    <row r="142" spans="1:19" ht="15.75" customHeight="1" x14ac:dyDescent="0.25">
      <c r="A142" s="83" t="s">
        <v>1062</v>
      </c>
      <c r="B142" s="83" t="s">
        <v>1063</v>
      </c>
      <c r="C142" s="83">
        <v>0</v>
      </c>
      <c r="D142" s="83" t="s">
        <v>1280</v>
      </c>
      <c r="E142" s="83">
        <v>0</v>
      </c>
      <c r="F142" s="83" t="s">
        <v>1279</v>
      </c>
      <c r="G142" s="83">
        <v>0</v>
      </c>
      <c r="H142" s="83" t="s">
        <v>1273</v>
      </c>
      <c r="I142" s="83" t="s">
        <v>1067</v>
      </c>
      <c r="J142" s="84">
        <v>438</v>
      </c>
      <c r="K142" s="83">
        <v>0</v>
      </c>
      <c r="L142" s="83">
        <v>0</v>
      </c>
      <c r="M142" s="85">
        <v>43770</v>
      </c>
      <c r="N142" s="83">
        <v>2019</v>
      </c>
      <c r="O142" s="83">
        <v>0</v>
      </c>
      <c r="P142" s="83" t="s">
        <v>1274</v>
      </c>
      <c r="Q142" s="83">
        <v>0</v>
      </c>
      <c r="R142" s="83">
        <v>10</v>
      </c>
      <c r="S142" s="83">
        <v>11</v>
      </c>
    </row>
    <row r="143" spans="1:19" ht="15.75" customHeight="1" x14ac:dyDescent="0.25">
      <c r="A143" s="83" t="s">
        <v>1062</v>
      </c>
      <c r="B143" s="83" t="s">
        <v>1088</v>
      </c>
      <c r="C143" s="83">
        <v>0</v>
      </c>
      <c r="D143" s="83" t="s">
        <v>1281</v>
      </c>
      <c r="E143" s="83">
        <v>0</v>
      </c>
      <c r="F143" s="83" t="s">
        <v>1282</v>
      </c>
      <c r="G143" s="83">
        <v>0</v>
      </c>
      <c r="H143" s="83" t="s">
        <v>1283</v>
      </c>
      <c r="I143" s="83" t="s">
        <v>1067</v>
      </c>
      <c r="J143" s="84">
        <v>4353.6400000000003</v>
      </c>
      <c r="K143" s="83">
        <v>0</v>
      </c>
      <c r="L143" s="83">
        <v>0</v>
      </c>
      <c r="M143" s="85">
        <v>43647</v>
      </c>
      <c r="N143" s="83">
        <v>2019</v>
      </c>
      <c r="O143" s="83">
        <v>0</v>
      </c>
      <c r="P143" s="83" t="s">
        <v>1165</v>
      </c>
      <c r="Q143" s="83">
        <v>53</v>
      </c>
      <c r="R143" s="83">
        <v>14</v>
      </c>
      <c r="S143" s="83">
        <v>7</v>
      </c>
    </row>
    <row r="144" spans="1:19" ht="15.75" customHeight="1" x14ac:dyDescent="0.25">
      <c r="A144" s="83" t="s">
        <v>1092</v>
      </c>
      <c r="B144" s="83" t="s">
        <v>1092</v>
      </c>
      <c r="C144" s="83">
        <v>0</v>
      </c>
      <c r="D144" s="83">
        <v>0</v>
      </c>
      <c r="E144" s="83">
        <v>0</v>
      </c>
      <c r="F144" s="83" t="s">
        <v>1093</v>
      </c>
      <c r="G144" s="83">
        <v>0</v>
      </c>
      <c r="H144" s="83" t="s">
        <v>1283</v>
      </c>
      <c r="I144" s="83" t="s">
        <v>1067</v>
      </c>
      <c r="J144" s="84">
        <v>1667.5</v>
      </c>
      <c r="K144" s="83">
        <v>0</v>
      </c>
      <c r="L144" s="83">
        <v>0</v>
      </c>
      <c r="M144" s="85">
        <v>43770</v>
      </c>
      <c r="N144" s="83">
        <v>2019</v>
      </c>
      <c r="O144" s="83">
        <v>0</v>
      </c>
      <c r="P144" s="83" t="s">
        <v>1274</v>
      </c>
      <c r="Q144" s="83">
        <v>0</v>
      </c>
      <c r="R144" s="83">
        <v>14</v>
      </c>
      <c r="S144" s="83">
        <v>11</v>
      </c>
    </row>
    <row r="145" spans="1:19" ht="15.75" customHeight="1" x14ac:dyDescent="0.25">
      <c r="A145" s="83" t="s">
        <v>1284</v>
      </c>
      <c r="B145" s="83" t="s">
        <v>1264</v>
      </c>
      <c r="C145" s="83">
        <v>0</v>
      </c>
      <c r="D145" s="83" t="s">
        <v>1285</v>
      </c>
      <c r="E145" s="83">
        <v>0</v>
      </c>
      <c r="F145" s="83" t="s">
        <v>1286</v>
      </c>
      <c r="G145" s="83">
        <v>0</v>
      </c>
      <c r="H145" s="83" t="s">
        <v>1283</v>
      </c>
      <c r="I145" s="83" t="s">
        <v>1067</v>
      </c>
      <c r="J145" s="84">
        <v>1566.07</v>
      </c>
      <c r="K145" s="83">
        <v>0</v>
      </c>
      <c r="L145" s="83">
        <v>0</v>
      </c>
      <c r="M145" s="85">
        <v>43770</v>
      </c>
      <c r="N145" s="83">
        <v>2019</v>
      </c>
      <c r="O145" s="83">
        <v>0</v>
      </c>
      <c r="P145" s="83" t="s">
        <v>1274</v>
      </c>
      <c r="Q145" s="83">
        <v>0</v>
      </c>
      <c r="R145" s="83">
        <v>14</v>
      </c>
      <c r="S145" s="83">
        <v>11</v>
      </c>
    </row>
    <row r="146" spans="1:19" ht="15.75" customHeight="1" x14ac:dyDescent="0.25">
      <c r="A146" s="83" t="s">
        <v>1062</v>
      </c>
      <c r="B146" s="83" t="s">
        <v>1075</v>
      </c>
      <c r="C146" s="83">
        <v>0</v>
      </c>
      <c r="D146" s="83" t="s">
        <v>1287</v>
      </c>
      <c r="E146" s="83">
        <v>0</v>
      </c>
      <c r="F146" s="83" t="s">
        <v>1288</v>
      </c>
      <c r="G146" s="83">
        <v>0</v>
      </c>
      <c r="H146" s="83" t="s">
        <v>1283</v>
      </c>
      <c r="I146" s="83" t="s">
        <v>1067</v>
      </c>
      <c r="J146" s="84">
        <v>913.5</v>
      </c>
      <c r="K146" s="83">
        <v>0</v>
      </c>
      <c r="L146" s="83">
        <v>0</v>
      </c>
      <c r="M146" s="85">
        <v>43770</v>
      </c>
      <c r="N146" s="83">
        <v>2019</v>
      </c>
      <c r="O146" s="83">
        <v>0</v>
      </c>
      <c r="P146" s="83" t="s">
        <v>1274</v>
      </c>
      <c r="Q146" s="83">
        <v>0</v>
      </c>
      <c r="R146" s="83">
        <v>14</v>
      </c>
      <c r="S146" s="83">
        <v>11</v>
      </c>
    </row>
    <row r="147" spans="1:19" ht="15.75" customHeight="1" x14ac:dyDescent="0.25">
      <c r="A147" s="83" t="s">
        <v>1062</v>
      </c>
      <c r="B147" s="83" t="s">
        <v>1063</v>
      </c>
      <c r="C147" s="83">
        <v>0</v>
      </c>
      <c r="D147" s="83" t="s">
        <v>1289</v>
      </c>
      <c r="E147" s="83">
        <v>0</v>
      </c>
      <c r="F147" s="83" t="s">
        <v>1290</v>
      </c>
      <c r="G147" s="83">
        <v>0</v>
      </c>
      <c r="H147" s="83" t="s">
        <v>1283</v>
      </c>
      <c r="I147" s="83" t="s">
        <v>1067</v>
      </c>
      <c r="J147" s="84">
        <v>624</v>
      </c>
      <c r="K147" s="83">
        <v>0</v>
      </c>
      <c r="L147" s="83">
        <v>0</v>
      </c>
      <c r="M147" s="85">
        <v>43770</v>
      </c>
      <c r="N147" s="83">
        <v>2019</v>
      </c>
      <c r="O147" s="83">
        <v>0</v>
      </c>
      <c r="P147" s="83" t="s">
        <v>1274</v>
      </c>
      <c r="Q147" s="83">
        <v>0</v>
      </c>
      <c r="R147" s="83">
        <v>14</v>
      </c>
      <c r="S147" s="83">
        <v>11</v>
      </c>
    </row>
    <row r="148" spans="1:19" ht="15.75" customHeight="1" x14ac:dyDescent="0.25">
      <c r="A148" s="83" t="s">
        <v>1062</v>
      </c>
      <c r="B148" s="83" t="s">
        <v>1063</v>
      </c>
      <c r="C148" s="83">
        <v>0</v>
      </c>
      <c r="D148" s="83" t="s">
        <v>1291</v>
      </c>
      <c r="E148" s="83">
        <v>0</v>
      </c>
      <c r="F148" s="83" t="s">
        <v>1292</v>
      </c>
      <c r="G148" s="83">
        <v>0</v>
      </c>
      <c r="H148" s="83" t="s">
        <v>1283</v>
      </c>
      <c r="I148" s="83" t="s">
        <v>1067</v>
      </c>
      <c r="J148" s="84">
        <v>470</v>
      </c>
      <c r="K148" s="83">
        <v>0</v>
      </c>
      <c r="L148" s="83">
        <v>0</v>
      </c>
      <c r="M148" s="85">
        <v>43770</v>
      </c>
      <c r="N148" s="83">
        <v>2019</v>
      </c>
      <c r="O148" s="83">
        <v>0</v>
      </c>
      <c r="P148" s="83" t="s">
        <v>1274</v>
      </c>
      <c r="Q148" s="83">
        <v>0</v>
      </c>
      <c r="R148" s="83">
        <v>14</v>
      </c>
      <c r="S148" s="83">
        <v>11</v>
      </c>
    </row>
    <row r="149" spans="1:19" ht="15.75" customHeight="1" x14ac:dyDescent="0.25">
      <c r="A149" s="83" t="s">
        <v>1062</v>
      </c>
      <c r="B149" s="83" t="s">
        <v>1088</v>
      </c>
      <c r="C149" s="83">
        <v>0</v>
      </c>
      <c r="D149" s="83" t="s">
        <v>1293</v>
      </c>
      <c r="E149" s="83">
        <v>0</v>
      </c>
      <c r="F149" s="83" t="s">
        <v>1294</v>
      </c>
      <c r="G149" s="83">
        <v>0</v>
      </c>
      <c r="H149" s="83" t="s">
        <v>1283</v>
      </c>
      <c r="I149" s="83" t="s">
        <v>1067</v>
      </c>
      <c r="J149" s="84">
        <v>231.65</v>
      </c>
      <c r="K149" s="83">
        <v>0</v>
      </c>
      <c r="L149" s="83">
        <v>0</v>
      </c>
      <c r="M149" s="85">
        <v>43770</v>
      </c>
      <c r="N149" s="83">
        <v>2019</v>
      </c>
      <c r="O149" s="83">
        <v>0</v>
      </c>
      <c r="P149" s="83" t="s">
        <v>1274</v>
      </c>
      <c r="Q149" s="83">
        <v>0</v>
      </c>
      <c r="R149" s="83">
        <v>14</v>
      </c>
      <c r="S149" s="83">
        <v>11</v>
      </c>
    </row>
    <row r="150" spans="1:19" ht="15.75" customHeight="1" x14ac:dyDescent="0.25">
      <c r="A150" s="83" t="s">
        <v>1062</v>
      </c>
      <c r="B150" s="83" t="s">
        <v>1063</v>
      </c>
      <c r="C150" s="83">
        <v>0</v>
      </c>
      <c r="D150" s="83" t="s">
        <v>1295</v>
      </c>
      <c r="E150" s="83">
        <v>0</v>
      </c>
      <c r="F150" s="83" t="s">
        <v>1296</v>
      </c>
      <c r="G150" s="83">
        <v>0</v>
      </c>
      <c r="H150" s="83" t="s">
        <v>1283</v>
      </c>
      <c r="I150" s="83" t="s">
        <v>1067</v>
      </c>
      <c r="J150" s="84">
        <v>48</v>
      </c>
      <c r="K150" s="83">
        <v>0</v>
      </c>
      <c r="L150" s="83">
        <v>0</v>
      </c>
      <c r="M150" s="85">
        <v>43770</v>
      </c>
      <c r="N150" s="83">
        <v>2019</v>
      </c>
      <c r="O150" s="83">
        <v>0</v>
      </c>
      <c r="P150" s="83" t="s">
        <v>1274</v>
      </c>
      <c r="Q150" s="83">
        <v>0</v>
      </c>
      <c r="R150" s="83">
        <v>14</v>
      </c>
      <c r="S150" s="83">
        <v>11</v>
      </c>
    </row>
    <row r="151" spans="1:19" ht="15.75" customHeight="1" x14ac:dyDescent="0.25">
      <c r="A151" s="83">
        <v>0</v>
      </c>
      <c r="B151" s="83">
        <v>0</v>
      </c>
      <c r="C151" s="83">
        <v>0</v>
      </c>
      <c r="D151" s="83">
        <v>0</v>
      </c>
      <c r="E151" s="83">
        <v>0</v>
      </c>
      <c r="F151" s="83">
        <v>0</v>
      </c>
      <c r="G151" s="83">
        <v>0</v>
      </c>
      <c r="H151" s="83" t="s">
        <v>1066</v>
      </c>
      <c r="I151" s="83" t="s">
        <v>1067</v>
      </c>
      <c r="J151" s="84">
        <v>0</v>
      </c>
      <c r="K151" s="83">
        <v>0</v>
      </c>
      <c r="L151" s="83">
        <v>0</v>
      </c>
      <c r="M151" s="85">
        <v>43160</v>
      </c>
      <c r="N151" s="83">
        <v>2018</v>
      </c>
      <c r="O151" s="83">
        <v>0</v>
      </c>
      <c r="P151" s="83" t="s">
        <v>1068</v>
      </c>
      <c r="Q151" s="83">
        <v>250</v>
      </c>
      <c r="R151" s="83">
        <v>1</v>
      </c>
      <c r="S151" s="83">
        <v>3</v>
      </c>
    </row>
    <row r="152" spans="1:19" ht="15.75" customHeight="1" x14ac:dyDescent="0.25">
      <c r="A152" s="83" t="s">
        <v>1297</v>
      </c>
      <c r="B152" s="83" t="s">
        <v>1298</v>
      </c>
      <c r="C152" s="83">
        <v>0</v>
      </c>
      <c r="D152" s="83">
        <v>0</v>
      </c>
      <c r="E152" s="83">
        <v>0</v>
      </c>
      <c r="F152" s="83" t="s">
        <v>1299</v>
      </c>
      <c r="G152" s="83">
        <v>0</v>
      </c>
      <c r="H152" s="83" t="s">
        <v>1169</v>
      </c>
      <c r="I152" s="83" t="s">
        <v>14</v>
      </c>
      <c r="J152" s="84">
        <v>185</v>
      </c>
      <c r="K152" s="83">
        <v>0</v>
      </c>
      <c r="L152" s="83">
        <v>0</v>
      </c>
      <c r="M152" s="85">
        <v>43313</v>
      </c>
      <c r="N152" s="83">
        <v>2018</v>
      </c>
      <c r="O152" s="83">
        <v>0</v>
      </c>
      <c r="P152" s="83" t="s">
        <v>1096</v>
      </c>
      <c r="Q152" s="83">
        <v>0</v>
      </c>
      <c r="R152" s="83">
        <v>9</v>
      </c>
      <c r="S152" s="83">
        <v>8</v>
      </c>
    </row>
    <row r="153" spans="1:19" ht="15.75" customHeight="1" x14ac:dyDescent="0.25">
      <c r="A153" s="83" t="s">
        <v>1081</v>
      </c>
      <c r="B153" s="83" t="s">
        <v>1300</v>
      </c>
      <c r="C153" s="83">
        <v>0</v>
      </c>
      <c r="D153" s="83">
        <v>0</v>
      </c>
      <c r="E153" s="83">
        <v>0</v>
      </c>
      <c r="F153" s="83" t="s">
        <v>1301</v>
      </c>
      <c r="G153" s="83">
        <v>0</v>
      </c>
      <c r="H153" s="83" t="s">
        <v>1169</v>
      </c>
      <c r="I153" s="83">
        <v>0</v>
      </c>
      <c r="J153" s="84">
        <v>130</v>
      </c>
      <c r="K153" s="83">
        <v>0</v>
      </c>
      <c r="L153" s="83">
        <v>0</v>
      </c>
      <c r="M153" s="85">
        <v>43313</v>
      </c>
      <c r="N153" s="83">
        <v>2018</v>
      </c>
      <c r="O153" s="83">
        <v>0</v>
      </c>
      <c r="P153" s="83" t="s">
        <v>1096</v>
      </c>
      <c r="Q153" s="83">
        <v>864</v>
      </c>
      <c r="R153" s="83">
        <v>9</v>
      </c>
      <c r="S153" s="83">
        <v>8</v>
      </c>
    </row>
    <row r="154" spans="1:19" ht="15.75" customHeight="1" x14ac:dyDescent="0.25">
      <c r="A154" s="83" t="s">
        <v>1081</v>
      </c>
      <c r="B154" s="83" t="s">
        <v>1300</v>
      </c>
      <c r="C154" s="83">
        <v>0</v>
      </c>
      <c r="D154" s="83">
        <v>0</v>
      </c>
      <c r="E154" s="83">
        <v>0</v>
      </c>
      <c r="F154" s="83" t="s">
        <v>1302</v>
      </c>
      <c r="G154" s="83">
        <v>0</v>
      </c>
      <c r="H154" s="83" t="s">
        <v>1169</v>
      </c>
      <c r="I154" s="83">
        <v>0</v>
      </c>
      <c r="J154" s="84">
        <v>1490</v>
      </c>
      <c r="K154" s="83">
        <v>0</v>
      </c>
      <c r="L154" s="83">
        <v>0</v>
      </c>
      <c r="M154" s="85">
        <v>43313</v>
      </c>
      <c r="N154" s="83">
        <v>2018</v>
      </c>
      <c r="O154" s="83">
        <v>0</v>
      </c>
      <c r="P154" s="83" t="s">
        <v>1096</v>
      </c>
      <c r="Q154" s="83">
        <v>0</v>
      </c>
      <c r="R154" s="83">
        <v>9</v>
      </c>
      <c r="S154" s="83">
        <v>8</v>
      </c>
    </row>
    <row r="155" spans="1:19" ht="15.75" customHeight="1" x14ac:dyDescent="0.25">
      <c r="A155" s="83" t="s">
        <v>1081</v>
      </c>
      <c r="B155" s="83" t="s">
        <v>1300</v>
      </c>
      <c r="C155" s="83">
        <v>0</v>
      </c>
      <c r="D155" s="83">
        <v>0</v>
      </c>
      <c r="E155" s="83">
        <v>0</v>
      </c>
      <c r="F155" s="83" t="s">
        <v>1303</v>
      </c>
      <c r="G155" s="83">
        <v>0</v>
      </c>
      <c r="H155" s="83" t="s">
        <v>1169</v>
      </c>
      <c r="I155" s="83">
        <v>0</v>
      </c>
      <c r="J155" s="84">
        <v>360</v>
      </c>
      <c r="K155" s="83">
        <v>0</v>
      </c>
      <c r="L155" s="83">
        <v>0</v>
      </c>
      <c r="M155" s="85">
        <v>43313</v>
      </c>
      <c r="N155" s="83">
        <v>2018</v>
      </c>
      <c r="O155" s="83">
        <v>0</v>
      </c>
      <c r="P155" s="83" t="s">
        <v>1096</v>
      </c>
      <c r="Q155" s="83">
        <v>0</v>
      </c>
      <c r="R155" s="83">
        <v>9</v>
      </c>
      <c r="S155" s="83">
        <v>8</v>
      </c>
    </row>
    <row r="156" spans="1:19" ht="15.75" customHeight="1" x14ac:dyDescent="0.25">
      <c r="A156" s="83" t="s">
        <v>1081</v>
      </c>
      <c r="B156" s="83" t="s">
        <v>1300</v>
      </c>
      <c r="C156" s="83">
        <v>0</v>
      </c>
      <c r="D156" s="83">
        <v>0</v>
      </c>
      <c r="E156" s="83">
        <v>0</v>
      </c>
      <c r="F156" s="83" t="s">
        <v>1304</v>
      </c>
      <c r="G156" s="83">
        <v>0</v>
      </c>
      <c r="H156" s="83" t="s">
        <v>1169</v>
      </c>
      <c r="I156" s="83">
        <v>0</v>
      </c>
      <c r="J156" s="84">
        <v>509</v>
      </c>
      <c r="K156" s="83">
        <v>0</v>
      </c>
      <c r="L156" s="83">
        <v>0</v>
      </c>
      <c r="M156" s="85">
        <v>43313</v>
      </c>
      <c r="N156" s="83">
        <v>2018</v>
      </c>
      <c r="O156" s="83">
        <v>0</v>
      </c>
      <c r="P156" s="83" t="s">
        <v>1096</v>
      </c>
      <c r="Q156" s="83">
        <v>0</v>
      </c>
      <c r="R156" s="83">
        <v>9</v>
      </c>
      <c r="S156" s="83">
        <v>8</v>
      </c>
    </row>
    <row r="157" spans="1:19" ht="15.75" customHeight="1" x14ac:dyDescent="0.25">
      <c r="A157" s="83" t="s">
        <v>1081</v>
      </c>
      <c r="B157" s="83" t="s">
        <v>1300</v>
      </c>
      <c r="C157" s="83">
        <v>0</v>
      </c>
      <c r="D157" s="83">
        <v>0</v>
      </c>
      <c r="E157" s="83">
        <v>0</v>
      </c>
      <c r="F157" s="83" t="s">
        <v>1305</v>
      </c>
      <c r="G157" s="83">
        <v>0</v>
      </c>
      <c r="H157" s="83" t="s">
        <v>1169</v>
      </c>
      <c r="I157" s="83">
        <v>0</v>
      </c>
      <c r="J157" s="84">
        <v>109</v>
      </c>
      <c r="K157" s="83">
        <v>0</v>
      </c>
      <c r="L157" s="83">
        <v>0</v>
      </c>
      <c r="M157" s="85">
        <v>43313</v>
      </c>
      <c r="N157" s="83">
        <v>2018</v>
      </c>
      <c r="O157" s="83">
        <v>0</v>
      </c>
      <c r="P157" s="83" t="s">
        <v>1096</v>
      </c>
      <c r="Q157" s="83">
        <v>0</v>
      </c>
      <c r="R157" s="83">
        <v>9</v>
      </c>
      <c r="S157" s="83">
        <v>8</v>
      </c>
    </row>
    <row r="158" spans="1:19" ht="15.75" customHeight="1" x14ac:dyDescent="0.25">
      <c r="A158" s="83" t="s">
        <v>62</v>
      </c>
      <c r="B158" s="83" t="s">
        <v>62</v>
      </c>
      <c r="C158" s="83">
        <v>0</v>
      </c>
      <c r="D158" s="83">
        <v>0</v>
      </c>
      <c r="E158" s="83">
        <v>0</v>
      </c>
      <c r="F158" s="83" t="s">
        <v>1112</v>
      </c>
      <c r="G158" s="83">
        <v>0</v>
      </c>
      <c r="H158" s="83" t="s">
        <v>1169</v>
      </c>
      <c r="I158" s="83">
        <v>0</v>
      </c>
      <c r="J158" s="84">
        <v>777.72</v>
      </c>
      <c r="K158" s="83">
        <v>0</v>
      </c>
      <c r="L158" s="83">
        <v>0</v>
      </c>
      <c r="M158" s="85">
        <v>43313</v>
      </c>
      <c r="N158" s="83">
        <v>2018</v>
      </c>
      <c r="O158" s="83">
        <v>0</v>
      </c>
      <c r="P158" s="83" t="s">
        <v>1096</v>
      </c>
      <c r="Q158" s="83">
        <v>0</v>
      </c>
      <c r="R158" s="83">
        <v>9</v>
      </c>
      <c r="S158" s="83">
        <v>8</v>
      </c>
    </row>
    <row r="159" spans="1:19" ht="15.75" customHeight="1" x14ac:dyDescent="0.25">
      <c r="A159" s="83" t="s">
        <v>1306</v>
      </c>
      <c r="B159" s="83" t="s">
        <v>1306</v>
      </c>
      <c r="C159" s="83">
        <v>0</v>
      </c>
      <c r="D159" s="83">
        <v>0</v>
      </c>
      <c r="E159" s="83">
        <v>0</v>
      </c>
      <c r="F159" s="83" t="s">
        <v>1307</v>
      </c>
      <c r="G159" s="83">
        <v>0</v>
      </c>
      <c r="H159" s="83" t="s">
        <v>1169</v>
      </c>
      <c r="I159" s="83" t="s">
        <v>1067</v>
      </c>
      <c r="J159" s="84">
        <v>1109.4000000000001</v>
      </c>
      <c r="K159" s="83">
        <v>0</v>
      </c>
      <c r="L159" s="83">
        <v>0</v>
      </c>
      <c r="M159" s="85">
        <v>43313</v>
      </c>
      <c r="N159" s="83">
        <v>2018</v>
      </c>
      <c r="O159" s="83">
        <v>0</v>
      </c>
      <c r="P159" s="83" t="s">
        <v>1096</v>
      </c>
      <c r="Q159" s="83">
        <v>0</v>
      </c>
      <c r="R159" s="83">
        <v>9</v>
      </c>
      <c r="S159" s="83">
        <v>8</v>
      </c>
    </row>
    <row r="160" spans="1:19" ht="15.75" customHeight="1" x14ac:dyDescent="0.25">
      <c r="A160" s="83" t="s">
        <v>1081</v>
      </c>
      <c r="B160" s="83" t="s">
        <v>1308</v>
      </c>
      <c r="C160" s="83">
        <v>0</v>
      </c>
      <c r="D160" s="83">
        <v>0</v>
      </c>
      <c r="E160" s="83">
        <v>0</v>
      </c>
      <c r="F160" s="83" t="s">
        <v>1309</v>
      </c>
      <c r="G160" s="83">
        <v>0</v>
      </c>
      <c r="H160" s="83" t="s">
        <v>1169</v>
      </c>
      <c r="I160" s="83" t="s">
        <v>1067</v>
      </c>
      <c r="J160" s="84">
        <v>1840</v>
      </c>
      <c r="K160" s="83">
        <v>0</v>
      </c>
      <c r="L160" s="83">
        <v>0</v>
      </c>
      <c r="M160" s="85">
        <v>43313</v>
      </c>
      <c r="N160" s="83">
        <v>2018</v>
      </c>
      <c r="O160" s="83">
        <v>0</v>
      </c>
      <c r="P160" s="83" t="s">
        <v>1096</v>
      </c>
      <c r="Q160" s="83">
        <v>0</v>
      </c>
      <c r="R160" s="83">
        <v>9</v>
      </c>
      <c r="S160" s="83">
        <v>8</v>
      </c>
    </row>
    <row r="161" spans="1:19" ht="15.75" customHeight="1" x14ac:dyDescent="0.25">
      <c r="A161" s="83" t="s">
        <v>1062</v>
      </c>
      <c r="B161" s="83" t="s">
        <v>1075</v>
      </c>
      <c r="C161" s="83">
        <v>0</v>
      </c>
      <c r="D161" s="83" t="s">
        <v>1310</v>
      </c>
      <c r="E161" s="83">
        <v>0</v>
      </c>
      <c r="F161" s="83" t="s">
        <v>1311</v>
      </c>
      <c r="G161" s="83">
        <v>0</v>
      </c>
      <c r="H161" s="83" t="s">
        <v>1118</v>
      </c>
      <c r="I161" s="83" t="s">
        <v>14</v>
      </c>
      <c r="J161" s="84">
        <v>1134.3500000000001</v>
      </c>
      <c r="K161" s="83">
        <v>0</v>
      </c>
      <c r="L161" s="83">
        <v>0</v>
      </c>
      <c r="M161" s="85">
        <v>43191</v>
      </c>
      <c r="N161" s="83">
        <v>2018</v>
      </c>
      <c r="O161" s="83">
        <v>0</v>
      </c>
      <c r="P161" s="83" t="s">
        <v>1119</v>
      </c>
      <c r="Q161" s="83">
        <v>40</v>
      </c>
      <c r="R161" s="83">
        <v>6</v>
      </c>
      <c r="S161" s="83">
        <v>4</v>
      </c>
    </row>
    <row r="162" spans="1:19" ht="15.75" customHeight="1" x14ac:dyDescent="0.25">
      <c r="A162" s="83" t="s">
        <v>1062</v>
      </c>
      <c r="B162" s="83" t="s">
        <v>1075</v>
      </c>
      <c r="C162" s="83">
        <v>0</v>
      </c>
      <c r="D162" s="83" t="s">
        <v>1312</v>
      </c>
      <c r="E162" s="83">
        <v>0</v>
      </c>
      <c r="F162" s="83" t="s">
        <v>1313</v>
      </c>
      <c r="G162" s="83">
        <v>0</v>
      </c>
      <c r="H162" s="83" t="s">
        <v>1118</v>
      </c>
      <c r="I162" s="83" t="s">
        <v>14</v>
      </c>
      <c r="J162" s="84">
        <v>345.45</v>
      </c>
      <c r="K162" s="83">
        <v>0</v>
      </c>
      <c r="L162" s="83">
        <v>0</v>
      </c>
      <c r="M162" s="85">
        <v>43191</v>
      </c>
      <c r="N162" s="83">
        <v>2018</v>
      </c>
      <c r="O162" s="83">
        <v>0</v>
      </c>
      <c r="P162" s="83" t="s">
        <v>1119</v>
      </c>
      <c r="Q162" s="83">
        <v>0</v>
      </c>
      <c r="R162" s="83">
        <v>6</v>
      </c>
      <c r="S162" s="83">
        <v>4</v>
      </c>
    </row>
    <row r="163" spans="1:19" ht="15.75" customHeight="1" x14ac:dyDescent="0.25">
      <c r="A163" s="83" t="s">
        <v>1062</v>
      </c>
      <c r="B163" s="83" t="s">
        <v>1075</v>
      </c>
      <c r="C163" s="83">
        <v>0</v>
      </c>
      <c r="D163" s="83" t="s">
        <v>1314</v>
      </c>
      <c r="E163" s="83">
        <v>0</v>
      </c>
      <c r="F163" s="83" t="s">
        <v>1315</v>
      </c>
      <c r="G163" s="83">
        <v>0</v>
      </c>
      <c r="H163" s="83" t="s">
        <v>1118</v>
      </c>
      <c r="I163" s="83" t="s">
        <v>14</v>
      </c>
      <c r="J163" s="84">
        <v>617.4</v>
      </c>
      <c r="K163" s="83">
        <v>0</v>
      </c>
      <c r="L163" s="83">
        <v>0</v>
      </c>
      <c r="M163" s="85">
        <v>43191</v>
      </c>
      <c r="N163" s="83">
        <v>2018</v>
      </c>
      <c r="O163" s="83">
        <v>0</v>
      </c>
      <c r="P163" s="83" t="s">
        <v>1119</v>
      </c>
      <c r="Q163" s="83">
        <v>0</v>
      </c>
      <c r="R163" s="83">
        <v>6</v>
      </c>
      <c r="S163" s="83">
        <v>4</v>
      </c>
    </row>
    <row r="164" spans="1:19" ht="15.75" customHeight="1" x14ac:dyDescent="0.25">
      <c r="A164" s="83" t="s">
        <v>1081</v>
      </c>
      <c r="B164" s="83" t="s">
        <v>1082</v>
      </c>
      <c r="C164" s="83">
        <v>0</v>
      </c>
      <c r="D164" s="83">
        <v>0</v>
      </c>
      <c r="E164" s="83">
        <v>0</v>
      </c>
      <c r="F164" s="83" t="s">
        <v>1316</v>
      </c>
      <c r="G164" s="83">
        <v>0</v>
      </c>
      <c r="H164" s="83" t="s">
        <v>1118</v>
      </c>
      <c r="I164" s="83" t="s">
        <v>1067</v>
      </c>
      <c r="J164" s="84">
        <v>593.01</v>
      </c>
      <c r="K164" s="83">
        <v>0</v>
      </c>
      <c r="L164" s="83">
        <v>0</v>
      </c>
      <c r="M164" s="85">
        <v>43191</v>
      </c>
      <c r="N164" s="83">
        <v>2018</v>
      </c>
      <c r="O164" s="83">
        <v>0</v>
      </c>
      <c r="P164" s="83" t="s">
        <v>1119</v>
      </c>
      <c r="Q164" s="83">
        <v>0</v>
      </c>
      <c r="R164" s="83">
        <v>6</v>
      </c>
      <c r="S164" s="83">
        <v>4</v>
      </c>
    </row>
    <row r="165" spans="1:19" ht="15.75" customHeight="1" x14ac:dyDescent="0.25">
      <c r="A165" s="83" t="s">
        <v>1062</v>
      </c>
      <c r="B165" s="83" t="s">
        <v>1136</v>
      </c>
      <c r="C165" s="83">
        <v>0</v>
      </c>
      <c r="D165" s="83" t="s">
        <v>1317</v>
      </c>
      <c r="E165" s="83">
        <v>0</v>
      </c>
      <c r="F165" s="83" t="s">
        <v>1318</v>
      </c>
      <c r="G165" s="83">
        <v>0</v>
      </c>
      <c r="H165" s="83" t="s">
        <v>1273</v>
      </c>
      <c r="I165" s="83" t="s">
        <v>14</v>
      </c>
      <c r="J165" s="84">
        <v>130.83000000000001</v>
      </c>
      <c r="K165" s="83">
        <v>0</v>
      </c>
      <c r="L165" s="83">
        <v>0</v>
      </c>
      <c r="M165" s="85">
        <v>43374</v>
      </c>
      <c r="N165" s="83">
        <v>2018</v>
      </c>
      <c r="O165" s="83">
        <v>0</v>
      </c>
      <c r="P165" s="83" t="s">
        <v>1175</v>
      </c>
      <c r="Q165" s="83">
        <v>38</v>
      </c>
      <c r="R165" s="83">
        <v>10</v>
      </c>
      <c r="S165" s="83">
        <v>10</v>
      </c>
    </row>
    <row r="166" spans="1:19" ht="15.75" customHeight="1" x14ac:dyDescent="0.25">
      <c r="A166" s="83" t="s">
        <v>1062</v>
      </c>
      <c r="B166" s="83" t="s">
        <v>1063</v>
      </c>
      <c r="C166" s="83">
        <v>0</v>
      </c>
      <c r="D166" s="83" t="s">
        <v>1319</v>
      </c>
      <c r="E166" s="83">
        <v>0</v>
      </c>
      <c r="F166" s="83" t="s">
        <v>1320</v>
      </c>
      <c r="G166" s="83">
        <v>0</v>
      </c>
      <c r="H166" s="83" t="s">
        <v>1273</v>
      </c>
      <c r="I166" s="83" t="s">
        <v>14</v>
      </c>
      <c r="J166" s="84">
        <v>567.95000000000005</v>
      </c>
      <c r="K166" s="83">
        <v>0</v>
      </c>
      <c r="L166" s="83">
        <v>0</v>
      </c>
      <c r="M166" s="85">
        <v>43374</v>
      </c>
      <c r="N166" s="83">
        <v>2018</v>
      </c>
      <c r="O166" s="83">
        <v>0</v>
      </c>
      <c r="P166" s="83" t="s">
        <v>1175</v>
      </c>
      <c r="Q166" s="83">
        <v>0</v>
      </c>
      <c r="R166" s="83">
        <v>10</v>
      </c>
      <c r="S166" s="83">
        <v>10</v>
      </c>
    </row>
    <row r="167" spans="1:19" ht="15.75" customHeight="1" x14ac:dyDescent="0.25">
      <c r="A167" s="83" t="s">
        <v>1062</v>
      </c>
      <c r="B167" s="83" t="s">
        <v>1136</v>
      </c>
      <c r="C167" s="83">
        <v>0</v>
      </c>
      <c r="D167" s="83" t="s">
        <v>1321</v>
      </c>
      <c r="E167" s="83">
        <v>0</v>
      </c>
      <c r="F167" s="83" t="s">
        <v>1322</v>
      </c>
      <c r="G167" s="83">
        <v>0</v>
      </c>
      <c r="H167" s="83" t="s">
        <v>1273</v>
      </c>
      <c r="I167" s="83" t="s">
        <v>14</v>
      </c>
      <c r="J167" s="84">
        <v>1420.44</v>
      </c>
      <c r="K167" s="83">
        <v>0</v>
      </c>
      <c r="L167" s="83">
        <v>0</v>
      </c>
      <c r="M167" s="85">
        <v>43374</v>
      </c>
      <c r="N167" s="83">
        <v>2018</v>
      </c>
      <c r="O167" s="83">
        <v>0</v>
      </c>
      <c r="P167" s="83" t="s">
        <v>1175</v>
      </c>
      <c r="Q167" s="83">
        <v>0</v>
      </c>
      <c r="R167" s="83">
        <v>10</v>
      </c>
      <c r="S167" s="83">
        <v>10</v>
      </c>
    </row>
    <row r="168" spans="1:19" ht="15.75" customHeight="1" x14ac:dyDescent="0.25">
      <c r="A168" s="83" t="s">
        <v>1062</v>
      </c>
      <c r="B168" s="83" t="s">
        <v>1075</v>
      </c>
      <c r="C168" s="83">
        <v>0</v>
      </c>
      <c r="D168" s="83" t="s">
        <v>1323</v>
      </c>
      <c r="E168" s="83">
        <v>0</v>
      </c>
      <c r="F168" s="83" t="s">
        <v>1324</v>
      </c>
      <c r="G168" s="83">
        <v>0</v>
      </c>
      <c r="H168" s="83" t="s">
        <v>1273</v>
      </c>
      <c r="I168" s="83" t="s">
        <v>14</v>
      </c>
      <c r="J168" s="84">
        <v>0</v>
      </c>
      <c r="K168" s="83">
        <v>0</v>
      </c>
      <c r="L168" s="83">
        <v>0</v>
      </c>
      <c r="M168" s="85">
        <v>43374</v>
      </c>
      <c r="N168" s="83">
        <v>2018</v>
      </c>
      <c r="O168" s="83">
        <v>0</v>
      </c>
      <c r="P168" s="83" t="s">
        <v>1175</v>
      </c>
      <c r="Q168" s="83">
        <v>0</v>
      </c>
      <c r="R168" s="83">
        <v>10</v>
      </c>
      <c r="S168" s="83">
        <v>10</v>
      </c>
    </row>
    <row r="169" spans="1:19" ht="15.75" customHeight="1" x14ac:dyDescent="0.25">
      <c r="A169" s="83" t="s">
        <v>1062</v>
      </c>
      <c r="B169" s="83" t="s">
        <v>1136</v>
      </c>
      <c r="C169" s="83">
        <v>0</v>
      </c>
      <c r="D169" s="83" t="s">
        <v>1325</v>
      </c>
      <c r="E169" s="83">
        <v>0</v>
      </c>
      <c r="F169" s="83" t="s">
        <v>1326</v>
      </c>
      <c r="G169" s="83">
        <v>0</v>
      </c>
      <c r="H169" s="83" t="s">
        <v>1273</v>
      </c>
      <c r="I169" s="83" t="s">
        <v>14</v>
      </c>
      <c r="J169" s="84">
        <v>622.11</v>
      </c>
      <c r="K169" s="83">
        <v>0</v>
      </c>
      <c r="L169" s="83">
        <v>0</v>
      </c>
      <c r="M169" s="85">
        <v>43374</v>
      </c>
      <c r="N169" s="83">
        <v>2018</v>
      </c>
      <c r="O169" s="83">
        <v>0</v>
      </c>
      <c r="P169" s="83" t="s">
        <v>1175</v>
      </c>
      <c r="Q169" s="83">
        <v>0</v>
      </c>
      <c r="R169" s="83">
        <v>10</v>
      </c>
      <c r="S169" s="83">
        <v>10</v>
      </c>
    </row>
    <row r="170" spans="1:19" ht="15.75" customHeight="1" x14ac:dyDescent="0.25">
      <c r="A170" s="83" t="s">
        <v>1081</v>
      </c>
      <c r="B170" s="83" t="s">
        <v>1082</v>
      </c>
      <c r="C170" s="83">
        <v>0</v>
      </c>
      <c r="D170" s="83">
        <v>0</v>
      </c>
      <c r="E170" s="83">
        <v>0</v>
      </c>
      <c r="F170" s="83" t="s">
        <v>1327</v>
      </c>
      <c r="G170" s="83">
        <v>0</v>
      </c>
      <c r="H170" s="83" t="s">
        <v>1273</v>
      </c>
      <c r="I170" s="83" t="s">
        <v>1067</v>
      </c>
      <c r="J170" s="84">
        <v>367.29</v>
      </c>
      <c r="K170" s="83">
        <v>0</v>
      </c>
      <c r="L170" s="83">
        <v>0</v>
      </c>
      <c r="M170" s="85">
        <v>43374</v>
      </c>
      <c r="N170" s="83">
        <v>2018</v>
      </c>
      <c r="O170" s="83">
        <v>0</v>
      </c>
      <c r="P170" s="83" t="s">
        <v>1175</v>
      </c>
      <c r="Q170" s="83">
        <v>0</v>
      </c>
      <c r="R170" s="83">
        <v>10</v>
      </c>
      <c r="S170" s="83">
        <v>10</v>
      </c>
    </row>
    <row r="171" spans="1:19" ht="15.75" customHeight="1" x14ac:dyDescent="0.25">
      <c r="A171" s="83" t="s">
        <v>1081</v>
      </c>
      <c r="B171" s="83" t="s">
        <v>1082</v>
      </c>
      <c r="C171" s="83">
        <v>0</v>
      </c>
      <c r="D171" s="83">
        <v>0</v>
      </c>
      <c r="E171" s="83">
        <v>0</v>
      </c>
      <c r="F171" s="83" t="s">
        <v>1328</v>
      </c>
      <c r="G171" s="83">
        <v>0</v>
      </c>
      <c r="H171" s="83" t="s">
        <v>1273</v>
      </c>
      <c r="I171" s="83" t="s">
        <v>1067</v>
      </c>
      <c r="J171" s="84">
        <v>357.55</v>
      </c>
      <c r="K171" s="83">
        <v>0</v>
      </c>
      <c r="L171" s="83">
        <v>0</v>
      </c>
      <c r="M171" s="85">
        <v>43374</v>
      </c>
      <c r="N171" s="83">
        <v>2018</v>
      </c>
      <c r="O171" s="83">
        <v>0</v>
      </c>
      <c r="P171" s="83" t="s">
        <v>1175</v>
      </c>
      <c r="Q171" s="83">
        <v>0</v>
      </c>
      <c r="R171" s="83">
        <v>10</v>
      </c>
      <c r="S171" s="83">
        <v>10</v>
      </c>
    </row>
    <row r="172" spans="1:19" ht="15.75" customHeight="1" x14ac:dyDescent="0.25">
      <c r="A172" s="83" t="s">
        <v>1081</v>
      </c>
      <c r="B172" s="83" t="s">
        <v>1300</v>
      </c>
      <c r="C172" s="83">
        <v>0</v>
      </c>
      <c r="D172" s="83">
        <v>0</v>
      </c>
      <c r="E172" s="83">
        <v>0</v>
      </c>
      <c r="F172" s="83" t="s">
        <v>1329</v>
      </c>
      <c r="G172" s="83">
        <v>0</v>
      </c>
      <c r="H172" s="87" t="s">
        <v>1091</v>
      </c>
      <c r="I172" s="83">
        <v>0</v>
      </c>
      <c r="J172" s="88">
        <v>0</v>
      </c>
      <c r="K172" s="83">
        <v>0</v>
      </c>
      <c r="L172" s="83">
        <v>0</v>
      </c>
      <c r="M172" s="85">
        <v>43313</v>
      </c>
      <c r="N172" s="83">
        <v>2018</v>
      </c>
      <c r="O172" s="83">
        <v>0</v>
      </c>
      <c r="P172" s="83" t="s">
        <v>1096</v>
      </c>
      <c r="Q172" s="83">
        <v>60</v>
      </c>
      <c r="R172" s="83">
        <v>4</v>
      </c>
      <c r="S172" s="83">
        <v>8</v>
      </c>
    </row>
    <row r="173" spans="1:19" ht="15.75" customHeight="1" x14ac:dyDescent="0.25">
      <c r="A173" s="83" t="s">
        <v>1297</v>
      </c>
      <c r="B173" s="83" t="s">
        <v>1330</v>
      </c>
      <c r="C173" s="83">
        <v>0</v>
      </c>
      <c r="D173" s="83">
        <v>0</v>
      </c>
      <c r="E173" s="83">
        <v>0</v>
      </c>
      <c r="F173" s="83" t="s">
        <v>1331</v>
      </c>
      <c r="G173" s="83">
        <v>0</v>
      </c>
      <c r="H173" s="83" t="s">
        <v>1134</v>
      </c>
      <c r="I173" s="83" t="s">
        <v>14</v>
      </c>
      <c r="J173" s="84">
        <v>1764</v>
      </c>
      <c r="K173" s="83">
        <v>0</v>
      </c>
      <c r="L173" s="83">
        <v>0</v>
      </c>
      <c r="M173" s="85">
        <v>43221</v>
      </c>
      <c r="N173" s="83">
        <v>2018</v>
      </c>
      <c r="O173" s="83">
        <v>0</v>
      </c>
      <c r="P173" s="83" t="s">
        <v>1135</v>
      </c>
      <c r="Q173" s="83">
        <v>0</v>
      </c>
      <c r="R173" s="83">
        <v>7</v>
      </c>
      <c r="S173" s="83">
        <v>5</v>
      </c>
    </row>
    <row r="174" spans="1:19" ht="15.75" customHeight="1" x14ac:dyDescent="0.25">
      <c r="A174" s="83" t="s">
        <v>1081</v>
      </c>
      <c r="B174" s="83" t="s">
        <v>1092</v>
      </c>
      <c r="C174" s="83">
        <v>0</v>
      </c>
      <c r="D174" s="83">
        <v>0</v>
      </c>
      <c r="E174" s="83">
        <v>0</v>
      </c>
      <c r="F174" s="83" t="s">
        <v>1332</v>
      </c>
      <c r="G174" s="83">
        <v>0</v>
      </c>
      <c r="H174" s="83" t="s">
        <v>1134</v>
      </c>
      <c r="I174" s="83">
        <v>0</v>
      </c>
      <c r="J174" s="84">
        <v>4875</v>
      </c>
      <c r="K174" s="83">
        <v>0</v>
      </c>
      <c r="L174" s="83">
        <v>0</v>
      </c>
      <c r="M174" s="85">
        <v>43221</v>
      </c>
      <c r="N174" s="83">
        <v>2018</v>
      </c>
      <c r="O174" s="83">
        <v>0</v>
      </c>
      <c r="P174" s="83" t="s">
        <v>1135</v>
      </c>
      <c r="Q174" s="83">
        <v>0</v>
      </c>
      <c r="R174" s="83">
        <v>7</v>
      </c>
      <c r="S174" s="83">
        <v>5</v>
      </c>
    </row>
    <row r="175" spans="1:19" ht="15.75" customHeight="1" x14ac:dyDescent="0.25">
      <c r="A175" s="83" t="s">
        <v>1062</v>
      </c>
      <c r="B175" s="83"/>
      <c r="C175" s="83">
        <v>0</v>
      </c>
      <c r="D175" s="83" t="s">
        <v>1333</v>
      </c>
      <c r="E175" s="83">
        <v>0</v>
      </c>
      <c r="F175" s="83" t="s">
        <v>1334</v>
      </c>
      <c r="G175" s="83">
        <v>0</v>
      </c>
      <c r="H175" s="83" t="s">
        <v>1134</v>
      </c>
      <c r="I175" s="83" t="s">
        <v>14</v>
      </c>
      <c r="J175" s="84">
        <v>444</v>
      </c>
      <c r="K175" s="83">
        <v>0</v>
      </c>
      <c r="L175" s="83">
        <v>0</v>
      </c>
      <c r="M175" s="85">
        <v>43221</v>
      </c>
      <c r="N175" s="83">
        <v>2018</v>
      </c>
      <c r="O175" s="83">
        <v>0</v>
      </c>
      <c r="P175" s="83" t="s">
        <v>1135</v>
      </c>
      <c r="Q175" s="83">
        <v>0</v>
      </c>
      <c r="R175" s="83">
        <v>7</v>
      </c>
      <c r="S175" s="83">
        <v>5</v>
      </c>
    </row>
    <row r="176" spans="1:19" ht="15.75" customHeight="1" x14ac:dyDescent="0.25">
      <c r="A176" s="83" t="s">
        <v>1062</v>
      </c>
      <c r="B176" s="83"/>
      <c r="C176" s="83">
        <v>0</v>
      </c>
      <c r="D176" s="86" t="s">
        <v>1335</v>
      </c>
      <c r="E176" s="83">
        <v>0</v>
      </c>
      <c r="F176" s="83" t="s">
        <v>1336</v>
      </c>
      <c r="G176" s="83">
        <v>0</v>
      </c>
      <c r="H176" s="83" t="s">
        <v>1134</v>
      </c>
      <c r="I176" s="83" t="s">
        <v>14</v>
      </c>
      <c r="J176" s="84">
        <v>440.3</v>
      </c>
      <c r="K176" s="83">
        <v>0</v>
      </c>
      <c r="L176" s="83">
        <v>0</v>
      </c>
      <c r="M176" s="85">
        <v>43221</v>
      </c>
      <c r="N176" s="83">
        <v>2018</v>
      </c>
      <c r="O176" s="83">
        <v>0</v>
      </c>
      <c r="P176" s="83" t="s">
        <v>1135</v>
      </c>
      <c r="Q176" s="83">
        <v>0</v>
      </c>
      <c r="R176" s="83">
        <v>7</v>
      </c>
      <c r="S176" s="83">
        <v>5</v>
      </c>
    </row>
    <row r="177" spans="1:19" ht="15.75" customHeight="1" x14ac:dyDescent="0.25">
      <c r="A177" s="83" t="s">
        <v>1062</v>
      </c>
      <c r="B177" s="83"/>
      <c r="C177" s="83">
        <v>0</v>
      </c>
      <c r="D177" s="86" t="s">
        <v>1337</v>
      </c>
      <c r="E177" s="83">
        <v>0</v>
      </c>
      <c r="F177" s="83" t="s">
        <v>1338</v>
      </c>
      <c r="G177" s="83">
        <v>0</v>
      </c>
      <c r="H177" s="83" t="s">
        <v>1134</v>
      </c>
      <c r="I177" s="83" t="s">
        <v>14</v>
      </c>
      <c r="J177" s="84">
        <v>991.6</v>
      </c>
      <c r="K177" s="83">
        <v>0</v>
      </c>
      <c r="L177" s="83">
        <v>0</v>
      </c>
      <c r="M177" s="85">
        <v>43221</v>
      </c>
      <c r="N177" s="83">
        <v>2018</v>
      </c>
      <c r="O177" s="83">
        <v>0</v>
      </c>
      <c r="P177" s="83" t="s">
        <v>1135</v>
      </c>
      <c r="Q177" s="83">
        <v>0</v>
      </c>
      <c r="R177" s="83">
        <v>7</v>
      </c>
      <c r="S177" s="83">
        <v>5</v>
      </c>
    </row>
    <row r="178" spans="1:19" ht="15.75" customHeight="1" x14ac:dyDescent="0.25">
      <c r="A178" s="83" t="s">
        <v>1062</v>
      </c>
      <c r="B178" s="83"/>
      <c r="C178" s="83">
        <v>0</v>
      </c>
      <c r="D178" s="86" t="s">
        <v>1339</v>
      </c>
      <c r="E178" s="83">
        <v>0</v>
      </c>
      <c r="F178" s="83" t="s">
        <v>1340</v>
      </c>
      <c r="G178" s="83">
        <v>0</v>
      </c>
      <c r="H178" s="83" t="s">
        <v>1134</v>
      </c>
      <c r="I178" s="83" t="s">
        <v>14</v>
      </c>
      <c r="J178" s="84">
        <v>632.70000000000005</v>
      </c>
      <c r="K178" s="83">
        <v>0</v>
      </c>
      <c r="L178" s="83">
        <v>0</v>
      </c>
      <c r="M178" s="85">
        <v>43221</v>
      </c>
      <c r="N178" s="83">
        <v>2018</v>
      </c>
      <c r="O178" s="83">
        <v>0</v>
      </c>
      <c r="P178" s="83" t="s">
        <v>1135</v>
      </c>
      <c r="Q178" s="83">
        <v>0</v>
      </c>
      <c r="R178" s="83">
        <v>7</v>
      </c>
      <c r="S178" s="83">
        <v>5</v>
      </c>
    </row>
    <row r="179" spans="1:19" ht="15.75" customHeight="1" x14ac:dyDescent="0.25">
      <c r="A179" s="83" t="s">
        <v>1062</v>
      </c>
      <c r="B179" s="83"/>
      <c r="C179" s="83">
        <v>0</v>
      </c>
      <c r="D179" s="86" t="s">
        <v>1341</v>
      </c>
      <c r="E179" s="83">
        <v>0</v>
      </c>
      <c r="F179" s="83" t="s">
        <v>1342</v>
      </c>
      <c r="G179" s="83">
        <v>0</v>
      </c>
      <c r="H179" s="83" t="s">
        <v>1134</v>
      </c>
      <c r="I179" s="83" t="s">
        <v>14</v>
      </c>
      <c r="J179" s="84">
        <v>564.25</v>
      </c>
      <c r="K179" s="83">
        <v>0</v>
      </c>
      <c r="L179" s="83">
        <v>0</v>
      </c>
      <c r="M179" s="85">
        <v>43221</v>
      </c>
      <c r="N179" s="83">
        <v>2018</v>
      </c>
      <c r="O179" s="83">
        <v>0</v>
      </c>
      <c r="P179" s="83" t="s">
        <v>1135</v>
      </c>
      <c r="Q179" s="83">
        <v>0</v>
      </c>
      <c r="R179" s="83">
        <v>7</v>
      </c>
      <c r="S179" s="83">
        <v>5</v>
      </c>
    </row>
    <row r="180" spans="1:19" ht="15.75" customHeight="1" x14ac:dyDescent="0.25">
      <c r="A180" s="83" t="s">
        <v>1062</v>
      </c>
      <c r="B180" s="83"/>
      <c r="C180" s="83">
        <v>0</v>
      </c>
      <c r="D180" s="86" t="s">
        <v>1343</v>
      </c>
      <c r="E180" s="83">
        <v>0</v>
      </c>
      <c r="F180" s="83" t="s">
        <v>1344</v>
      </c>
      <c r="G180" s="83">
        <v>0</v>
      </c>
      <c r="H180" s="83" t="s">
        <v>1134</v>
      </c>
      <c r="I180" s="83" t="s">
        <v>1067</v>
      </c>
      <c r="J180" s="84">
        <v>1099.1399875</v>
      </c>
      <c r="K180" s="83">
        <v>0</v>
      </c>
      <c r="L180" s="83">
        <v>0</v>
      </c>
      <c r="M180" s="85">
        <v>43221</v>
      </c>
      <c r="N180" s="83">
        <v>2018</v>
      </c>
      <c r="O180" s="83">
        <v>0</v>
      </c>
      <c r="P180" s="83" t="s">
        <v>1135</v>
      </c>
      <c r="Q180" s="83">
        <v>0</v>
      </c>
      <c r="R180" s="83">
        <v>7</v>
      </c>
      <c r="S180" s="83">
        <v>5</v>
      </c>
    </row>
    <row r="181" spans="1:19" ht="15.75" customHeight="1" x14ac:dyDescent="0.25">
      <c r="A181" s="83" t="s">
        <v>1062</v>
      </c>
      <c r="B181" s="83"/>
      <c r="C181" s="83">
        <v>0</v>
      </c>
      <c r="D181" s="83" t="s">
        <v>1345</v>
      </c>
      <c r="E181" s="83">
        <v>0</v>
      </c>
      <c r="F181" s="83" t="s">
        <v>1346</v>
      </c>
      <c r="G181" s="83">
        <v>0</v>
      </c>
      <c r="H181" s="83" t="s">
        <v>1134</v>
      </c>
      <c r="I181" s="83" t="s">
        <v>1067</v>
      </c>
      <c r="J181" s="84">
        <v>29.6</v>
      </c>
      <c r="K181" s="83">
        <v>0</v>
      </c>
      <c r="L181" s="83">
        <v>0</v>
      </c>
      <c r="M181" s="85">
        <v>43221</v>
      </c>
      <c r="N181" s="83">
        <v>2018</v>
      </c>
      <c r="O181" s="83">
        <v>0</v>
      </c>
      <c r="P181" s="83" t="s">
        <v>1135</v>
      </c>
      <c r="Q181" s="83">
        <v>0</v>
      </c>
      <c r="R181" s="83">
        <v>7</v>
      </c>
      <c r="S181" s="83">
        <v>5</v>
      </c>
    </row>
    <row r="182" spans="1:19" ht="15.75" customHeight="1" x14ac:dyDescent="0.25">
      <c r="A182" s="83" t="s">
        <v>1306</v>
      </c>
      <c r="B182" s="83" t="s">
        <v>1306</v>
      </c>
      <c r="C182" s="83">
        <v>0</v>
      </c>
      <c r="D182" s="83">
        <v>0</v>
      </c>
      <c r="E182" s="83">
        <v>0</v>
      </c>
      <c r="F182" s="83" t="s">
        <v>1347</v>
      </c>
      <c r="G182" s="83">
        <v>0</v>
      </c>
      <c r="H182" s="83" t="s">
        <v>1134</v>
      </c>
      <c r="I182" s="83" t="s">
        <v>14</v>
      </c>
      <c r="J182" s="84">
        <v>2482.0500000000002</v>
      </c>
      <c r="K182" s="83">
        <v>0</v>
      </c>
      <c r="L182" s="83">
        <v>0</v>
      </c>
      <c r="M182" s="85">
        <v>43221</v>
      </c>
      <c r="N182" s="83">
        <v>2018</v>
      </c>
      <c r="O182" s="83">
        <v>0</v>
      </c>
      <c r="P182" s="83" t="s">
        <v>1135</v>
      </c>
      <c r="Q182" s="83">
        <v>0</v>
      </c>
      <c r="R182" s="83">
        <v>7</v>
      </c>
      <c r="S182" s="83">
        <v>5</v>
      </c>
    </row>
    <row r="183" spans="1:19" ht="15.75" customHeight="1" x14ac:dyDescent="0.25">
      <c r="A183" s="83" t="s">
        <v>1306</v>
      </c>
      <c r="B183" s="83" t="s">
        <v>1306</v>
      </c>
      <c r="C183" s="83">
        <v>0</v>
      </c>
      <c r="D183" s="83">
        <v>0</v>
      </c>
      <c r="E183" s="83">
        <v>0</v>
      </c>
      <c r="F183" s="83" t="s">
        <v>1348</v>
      </c>
      <c r="G183" s="83">
        <v>0</v>
      </c>
      <c r="H183" s="83" t="s">
        <v>1134</v>
      </c>
      <c r="I183" s="83" t="s">
        <v>14</v>
      </c>
      <c r="J183" s="84">
        <v>1141.6699999999998</v>
      </c>
      <c r="K183" s="83">
        <v>0</v>
      </c>
      <c r="L183" s="83">
        <v>0</v>
      </c>
      <c r="M183" s="85">
        <v>43221</v>
      </c>
      <c r="N183" s="83">
        <v>2018</v>
      </c>
      <c r="O183" s="83">
        <v>0</v>
      </c>
      <c r="P183" s="83" t="s">
        <v>1135</v>
      </c>
      <c r="Q183" s="83">
        <v>0</v>
      </c>
      <c r="R183" s="83">
        <v>7</v>
      </c>
      <c r="S183" s="83">
        <v>5</v>
      </c>
    </row>
    <row r="184" spans="1:19" ht="15.75" customHeight="1" x14ac:dyDescent="0.25">
      <c r="A184" s="83" t="s">
        <v>1306</v>
      </c>
      <c r="B184" s="83" t="s">
        <v>1306</v>
      </c>
      <c r="C184" s="83">
        <v>0</v>
      </c>
      <c r="D184" s="83">
        <v>0</v>
      </c>
      <c r="E184" s="83">
        <v>0</v>
      </c>
      <c r="F184" s="83" t="s">
        <v>1349</v>
      </c>
      <c r="G184" s="83">
        <v>0</v>
      </c>
      <c r="H184" s="83" t="s">
        <v>1134</v>
      </c>
      <c r="I184" s="83" t="s">
        <v>14</v>
      </c>
      <c r="J184" s="84">
        <v>973.04</v>
      </c>
      <c r="K184" s="83">
        <v>0</v>
      </c>
      <c r="L184" s="83">
        <v>0</v>
      </c>
      <c r="M184" s="85">
        <v>43221</v>
      </c>
      <c r="N184" s="83">
        <v>2018</v>
      </c>
      <c r="O184" s="83">
        <v>0</v>
      </c>
      <c r="P184" s="83" t="s">
        <v>1135</v>
      </c>
      <c r="Q184" s="83">
        <v>0</v>
      </c>
      <c r="R184" s="83">
        <v>7</v>
      </c>
      <c r="S184" s="83">
        <v>5</v>
      </c>
    </row>
    <row r="185" spans="1:19" ht="15.75" customHeight="1" x14ac:dyDescent="0.25">
      <c r="A185" s="83" t="s">
        <v>1306</v>
      </c>
      <c r="B185" s="83" t="s">
        <v>1306</v>
      </c>
      <c r="C185" s="83">
        <v>0</v>
      </c>
      <c r="D185" s="83">
        <v>0</v>
      </c>
      <c r="E185" s="83">
        <v>0</v>
      </c>
      <c r="F185" s="83" t="s">
        <v>1350</v>
      </c>
      <c r="G185" s="83">
        <v>0</v>
      </c>
      <c r="H185" s="83" t="s">
        <v>1134</v>
      </c>
      <c r="I185" s="83" t="s">
        <v>14</v>
      </c>
      <c r="J185" s="84">
        <v>801.44</v>
      </c>
      <c r="K185" s="83">
        <v>0</v>
      </c>
      <c r="L185" s="83">
        <v>0</v>
      </c>
      <c r="M185" s="85">
        <v>43221</v>
      </c>
      <c r="N185" s="83">
        <v>2018</v>
      </c>
      <c r="O185" s="83">
        <v>0</v>
      </c>
      <c r="P185" s="83" t="s">
        <v>1135</v>
      </c>
      <c r="Q185" s="83">
        <v>0</v>
      </c>
      <c r="R185" s="83">
        <v>7</v>
      </c>
      <c r="S185" s="83">
        <v>5</v>
      </c>
    </row>
    <row r="186" spans="1:19" ht="15.75" customHeight="1" x14ac:dyDescent="0.25">
      <c r="A186" s="83" t="s">
        <v>1306</v>
      </c>
      <c r="B186" s="83" t="s">
        <v>1306</v>
      </c>
      <c r="C186" s="83">
        <v>0</v>
      </c>
      <c r="D186" s="83">
        <v>0</v>
      </c>
      <c r="E186" s="83">
        <v>0</v>
      </c>
      <c r="F186" s="83" t="s">
        <v>1351</v>
      </c>
      <c r="G186" s="83">
        <v>0</v>
      </c>
      <c r="H186" s="83" t="s">
        <v>1134</v>
      </c>
      <c r="I186" s="83" t="s">
        <v>1067</v>
      </c>
      <c r="J186" s="84">
        <v>722.53</v>
      </c>
      <c r="K186" s="83">
        <v>0</v>
      </c>
      <c r="L186" s="83">
        <v>0</v>
      </c>
      <c r="M186" s="85">
        <v>43221</v>
      </c>
      <c r="N186" s="83">
        <v>2018</v>
      </c>
      <c r="O186" s="83">
        <v>0</v>
      </c>
      <c r="P186" s="83" t="s">
        <v>1135</v>
      </c>
      <c r="Q186" s="83">
        <v>0</v>
      </c>
      <c r="R186" s="83">
        <v>7</v>
      </c>
      <c r="S186" s="83">
        <v>5</v>
      </c>
    </row>
    <row r="187" spans="1:19" ht="15.75" customHeight="1" x14ac:dyDescent="0.25">
      <c r="A187" s="83" t="s">
        <v>1306</v>
      </c>
      <c r="B187" s="83" t="s">
        <v>1306</v>
      </c>
      <c r="C187" s="83">
        <v>0</v>
      </c>
      <c r="D187" s="83">
        <v>0</v>
      </c>
      <c r="E187" s="83">
        <v>0</v>
      </c>
      <c r="F187" s="83" t="s">
        <v>1352</v>
      </c>
      <c r="G187" s="83">
        <v>0</v>
      </c>
      <c r="H187" s="83" t="s">
        <v>1134</v>
      </c>
      <c r="I187" s="83" t="s">
        <v>1067</v>
      </c>
      <c r="J187" s="84">
        <v>670.47</v>
      </c>
      <c r="K187" s="83">
        <v>0</v>
      </c>
      <c r="L187" s="83">
        <v>0</v>
      </c>
      <c r="M187" s="85">
        <v>43221</v>
      </c>
      <c r="N187" s="83">
        <v>2018</v>
      </c>
      <c r="O187" s="83">
        <v>0</v>
      </c>
      <c r="P187" s="83" t="s">
        <v>1135</v>
      </c>
      <c r="Q187" s="83">
        <v>0</v>
      </c>
      <c r="R187" s="83">
        <v>7</v>
      </c>
      <c r="S187" s="83">
        <v>5</v>
      </c>
    </row>
    <row r="188" spans="1:19" ht="15.75" customHeight="1" x14ac:dyDescent="0.25">
      <c r="A188" s="83" t="s">
        <v>1306</v>
      </c>
      <c r="B188" s="83" t="s">
        <v>1306</v>
      </c>
      <c r="C188" s="83">
        <v>0</v>
      </c>
      <c r="D188" s="83">
        <v>0</v>
      </c>
      <c r="E188" s="83">
        <v>0</v>
      </c>
      <c r="F188" s="83" t="s">
        <v>1353</v>
      </c>
      <c r="G188" s="83">
        <v>0</v>
      </c>
      <c r="H188" s="83" t="s">
        <v>1134</v>
      </c>
      <c r="I188" s="83" t="s">
        <v>14</v>
      </c>
      <c r="J188" s="84">
        <v>973.04</v>
      </c>
      <c r="K188" s="83">
        <v>0</v>
      </c>
      <c r="L188" s="83">
        <v>0</v>
      </c>
      <c r="M188" s="85">
        <v>43221</v>
      </c>
      <c r="N188" s="83">
        <v>2018</v>
      </c>
      <c r="O188" s="83">
        <v>0</v>
      </c>
      <c r="P188" s="83" t="s">
        <v>1135</v>
      </c>
      <c r="Q188" s="83">
        <v>0</v>
      </c>
      <c r="R188" s="83">
        <v>7</v>
      </c>
      <c r="S188" s="83">
        <v>5</v>
      </c>
    </row>
    <row r="189" spans="1:19" ht="15.75" customHeight="1" x14ac:dyDescent="0.25">
      <c r="A189" s="83" t="s">
        <v>1306</v>
      </c>
      <c r="B189" s="83" t="s">
        <v>1306</v>
      </c>
      <c r="C189" s="83">
        <v>0</v>
      </c>
      <c r="D189" s="83">
        <v>0</v>
      </c>
      <c r="E189" s="83">
        <v>0</v>
      </c>
      <c r="F189" s="83" t="s">
        <v>1354</v>
      </c>
      <c r="G189" s="83">
        <v>0</v>
      </c>
      <c r="H189" s="83" t="s">
        <v>1134</v>
      </c>
      <c r="I189" s="83" t="s">
        <v>14</v>
      </c>
      <c r="J189" s="84">
        <v>801.44</v>
      </c>
      <c r="K189" s="83">
        <v>0</v>
      </c>
      <c r="L189" s="83">
        <v>0</v>
      </c>
      <c r="M189" s="85">
        <v>43221</v>
      </c>
      <c r="N189" s="83">
        <v>2018</v>
      </c>
      <c r="O189" s="83">
        <v>0</v>
      </c>
      <c r="P189" s="83" t="s">
        <v>1135</v>
      </c>
      <c r="Q189" s="83">
        <v>0</v>
      </c>
      <c r="R189" s="83">
        <v>7</v>
      </c>
      <c r="S189" s="83">
        <v>5</v>
      </c>
    </row>
    <row r="190" spans="1:19" ht="15.75" customHeight="1" x14ac:dyDescent="0.25">
      <c r="A190" s="83" t="s">
        <v>29</v>
      </c>
      <c r="B190" s="83" t="s">
        <v>29</v>
      </c>
      <c r="C190" s="83">
        <v>0</v>
      </c>
      <c r="D190" s="83">
        <v>0</v>
      </c>
      <c r="E190" s="83">
        <v>0</v>
      </c>
      <c r="F190" s="83" t="s">
        <v>1355</v>
      </c>
      <c r="G190" s="83">
        <v>0</v>
      </c>
      <c r="H190" s="83" t="s">
        <v>1134</v>
      </c>
      <c r="I190" s="83" t="s">
        <v>1067</v>
      </c>
      <c r="J190" s="84">
        <v>619.5</v>
      </c>
      <c r="K190" s="83">
        <v>0</v>
      </c>
      <c r="L190" s="83">
        <v>0</v>
      </c>
      <c r="M190" s="85">
        <v>43221</v>
      </c>
      <c r="N190" s="83">
        <v>2018</v>
      </c>
      <c r="O190" s="83">
        <v>0</v>
      </c>
      <c r="P190" s="83" t="s">
        <v>1135</v>
      </c>
      <c r="Q190" s="83">
        <v>0</v>
      </c>
      <c r="R190" s="83">
        <v>7</v>
      </c>
      <c r="S190" s="83">
        <v>5</v>
      </c>
    </row>
    <row r="191" spans="1:19" ht="15.75" customHeight="1" x14ac:dyDescent="0.25">
      <c r="A191" s="83" t="s">
        <v>29</v>
      </c>
      <c r="B191" s="83" t="s">
        <v>29</v>
      </c>
      <c r="C191" s="83">
        <v>0</v>
      </c>
      <c r="D191" s="83">
        <v>0</v>
      </c>
      <c r="E191" s="83">
        <v>0</v>
      </c>
      <c r="F191" s="83" t="s">
        <v>1355</v>
      </c>
      <c r="G191" s="83">
        <v>0</v>
      </c>
      <c r="H191" s="83" t="s">
        <v>1134</v>
      </c>
      <c r="I191" s="83" t="s">
        <v>1067</v>
      </c>
      <c r="J191" s="84">
        <v>88.5</v>
      </c>
      <c r="K191" s="83">
        <v>0</v>
      </c>
      <c r="L191" s="83">
        <v>0</v>
      </c>
      <c r="M191" s="85">
        <v>43221</v>
      </c>
      <c r="N191" s="83">
        <v>2018</v>
      </c>
      <c r="O191" s="83">
        <v>0</v>
      </c>
      <c r="P191" s="83" t="s">
        <v>1135</v>
      </c>
      <c r="Q191" s="83">
        <v>0</v>
      </c>
      <c r="R191" s="83">
        <v>7</v>
      </c>
      <c r="S191" s="83">
        <v>5</v>
      </c>
    </row>
    <row r="192" spans="1:19" ht="15.75" customHeight="1" x14ac:dyDescent="0.25">
      <c r="A192" s="83" t="s">
        <v>1097</v>
      </c>
      <c r="B192" s="83" t="s">
        <v>1097</v>
      </c>
      <c r="C192" s="83">
        <v>0</v>
      </c>
      <c r="D192" s="83">
        <v>0</v>
      </c>
      <c r="E192" s="83">
        <v>0</v>
      </c>
      <c r="F192" s="83" t="s">
        <v>1356</v>
      </c>
      <c r="G192" s="83">
        <v>0</v>
      </c>
      <c r="H192" s="83" t="s">
        <v>1134</v>
      </c>
      <c r="I192" s="83" t="s">
        <v>1067</v>
      </c>
      <c r="J192" s="84">
        <v>597.06000000000006</v>
      </c>
      <c r="K192" s="83">
        <v>0</v>
      </c>
      <c r="L192" s="83">
        <v>0</v>
      </c>
      <c r="M192" s="85">
        <v>43221</v>
      </c>
      <c r="N192" s="83">
        <v>2018</v>
      </c>
      <c r="O192" s="83">
        <v>0</v>
      </c>
      <c r="P192" s="83" t="s">
        <v>1135</v>
      </c>
      <c r="Q192" s="83">
        <v>0</v>
      </c>
      <c r="R192" s="83">
        <v>7</v>
      </c>
      <c r="S192" s="83">
        <v>5</v>
      </c>
    </row>
    <row r="193" spans="1:19" ht="15.75" customHeight="1" x14ac:dyDescent="0.25">
      <c r="A193" s="83" t="s">
        <v>1097</v>
      </c>
      <c r="B193" s="83" t="s">
        <v>1097</v>
      </c>
      <c r="C193" s="83">
        <v>0</v>
      </c>
      <c r="D193" s="83">
        <v>0</v>
      </c>
      <c r="E193" s="83">
        <v>0</v>
      </c>
      <c r="F193" s="83" t="s">
        <v>1357</v>
      </c>
      <c r="G193" s="83">
        <v>0</v>
      </c>
      <c r="H193" s="83" t="s">
        <v>1134</v>
      </c>
      <c r="I193" s="83" t="s">
        <v>1067</v>
      </c>
      <c r="J193" s="84">
        <v>199.02</v>
      </c>
      <c r="K193" s="83">
        <v>0</v>
      </c>
      <c r="L193" s="83">
        <v>0</v>
      </c>
      <c r="M193" s="85">
        <v>43221</v>
      </c>
      <c r="N193" s="83">
        <v>2018</v>
      </c>
      <c r="O193" s="83">
        <v>0</v>
      </c>
      <c r="P193" s="83" t="s">
        <v>1135</v>
      </c>
      <c r="Q193" s="83">
        <v>0</v>
      </c>
      <c r="R193" s="83">
        <v>7</v>
      </c>
      <c r="S193" s="83">
        <v>5</v>
      </c>
    </row>
    <row r="194" spans="1:19" ht="15.75" customHeight="1" x14ac:dyDescent="0.25">
      <c r="A194" s="83" t="s">
        <v>1097</v>
      </c>
      <c r="B194" s="83" t="s">
        <v>1097</v>
      </c>
      <c r="C194" s="83">
        <v>0</v>
      </c>
      <c r="D194" s="83">
        <v>0</v>
      </c>
      <c r="E194" s="83">
        <v>0</v>
      </c>
      <c r="F194" s="83" t="s">
        <v>1358</v>
      </c>
      <c r="G194" s="83">
        <v>0</v>
      </c>
      <c r="H194" s="83" t="s">
        <v>1134</v>
      </c>
      <c r="I194" s="83" t="s">
        <v>1067</v>
      </c>
      <c r="J194" s="84">
        <v>477.63</v>
      </c>
      <c r="K194" s="83">
        <v>0</v>
      </c>
      <c r="L194" s="83">
        <v>0</v>
      </c>
      <c r="M194" s="85">
        <v>43221</v>
      </c>
      <c r="N194" s="83">
        <v>2018</v>
      </c>
      <c r="O194" s="83">
        <v>0</v>
      </c>
      <c r="P194" s="83" t="s">
        <v>1135</v>
      </c>
      <c r="Q194" s="83">
        <v>0</v>
      </c>
      <c r="R194" s="83">
        <v>7</v>
      </c>
      <c r="S194" s="83">
        <v>5</v>
      </c>
    </row>
    <row r="195" spans="1:19" ht="15.75" customHeight="1" x14ac:dyDescent="0.25">
      <c r="A195" s="83" t="s">
        <v>1081</v>
      </c>
      <c r="B195" s="83" t="s">
        <v>1082</v>
      </c>
      <c r="C195" s="83">
        <v>0</v>
      </c>
      <c r="D195" s="83">
        <v>0</v>
      </c>
      <c r="E195" s="83">
        <v>0</v>
      </c>
      <c r="F195" s="89" t="s">
        <v>1359</v>
      </c>
      <c r="G195" s="83">
        <v>0</v>
      </c>
      <c r="H195" s="83" t="s">
        <v>1134</v>
      </c>
      <c r="I195" s="83" t="s">
        <v>1067</v>
      </c>
      <c r="J195" s="88">
        <v>530.65</v>
      </c>
      <c r="K195" s="83">
        <v>0</v>
      </c>
      <c r="L195" s="83">
        <v>0</v>
      </c>
      <c r="M195" s="85">
        <v>43221</v>
      </c>
      <c r="N195" s="83">
        <v>2018</v>
      </c>
      <c r="O195" s="83">
        <v>0</v>
      </c>
      <c r="P195" s="83" t="s">
        <v>1135</v>
      </c>
      <c r="Q195" s="83">
        <v>0</v>
      </c>
      <c r="R195" s="83">
        <v>7</v>
      </c>
      <c r="S195" s="83">
        <v>5</v>
      </c>
    </row>
    <row r="196" spans="1:19" ht="15.75" customHeight="1" x14ac:dyDescent="0.25">
      <c r="A196" s="83" t="s">
        <v>1081</v>
      </c>
      <c r="B196" s="83" t="s">
        <v>1082</v>
      </c>
      <c r="C196" s="83">
        <v>0</v>
      </c>
      <c r="D196" s="83">
        <v>0</v>
      </c>
      <c r="E196" s="83">
        <v>0</v>
      </c>
      <c r="F196" s="89" t="s">
        <v>1360</v>
      </c>
      <c r="G196" s="83">
        <v>0</v>
      </c>
      <c r="H196" s="83" t="s">
        <v>1134</v>
      </c>
      <c r="I196" s="83" t="s">
        <v>1067</v>
      </c>
      <c r="J196" s="88">
        <v>530.65</v>
      </c>
      <c r="K196" s="83">
        <v>0</v>
      </c>
      <c r="L196" s="83">
        <v>0</v>
      </c>
      <c r="M196" s="85">
        <v>43221</v>
      </c>
      <c r="N196" s="83">
        <v>2018</v>
      </c>
      <c r="O196" s="83">
        <v>0</v>
      </c>
      <c r="P196" s="83" t="s">
        <v>1135</v>
      </c>
      <c r="Q196" s="83">
        <v>0</v>
      </c>
      <c r="R196" s="83">
        <v>7</v>
      </c>
      <c r="S196" s="83">
        <v>5</v>
      </c>
    </row>
    <row r="197" spans="1:19" ht="15.75" customHeight="1" x14ac:dyDescent="0.25">
      <c r="A197" s="83" t="s">
        <v>1081</v>
      </c>
      <c r="B197" s="83" t="s">
        <v>1082</v>
      </c>
      <c r="C197" s="83">
        <v>0</v>
      </c>
      <c r="D197" s="83">
        <v>0</v>
      </c>
      <c r="E197" s="83">
        <v>0</v>
      </c>
      <c r="F197" s="89" t="s">
        <v>1361</v>
      </c>
      <c r="G197" s="83">
        <v>0</v>
      </c>
      <c r="H197" s="83" t="s">
        <v>1134</v>
      </c>
      <c r="I197" s="83" t="s">
        <v>1067</v>
      </c>
      <c r="J197" s="88">
        <v>530.65</v>
      </c>
      <c r="K197" s="83">
        <v>0</v>
      </c>
      <c r="L197" s="83">
        <v>0</v>
      </c>
      <c r="M197" s="85">
        <v>43221</v>
      </c>
      <c r="N197" s="83">
        <v>2018</v>
      </c>
      <c r="O197" s="83">
        <v>0</v>
      </c>
      <c r="P197" s="83" t="s">
        <v>1135</v>
      </c>
      <c r="Q197" s="83">
        <v>0</v>
      </c>
      <c r="R197" s="83">
        <v>7</v>
      </c>
      <c r="S197" s="83">
        <v>5</v>
      </c>
    </row>
    <row r="198" spans="1:19" ht="15.75" customHeight="1" x14ac:dyDescent="0.25">
      <c r="A198" s="83" t="s">
        <v>1081</v>
      </c>
      <c r="B198" s="83" t="s">
        <v>1082</v>
      </c>
      <c r="C198" s="83">
        <v>0</v>
      </c>
      <c r="D198" s="83">
        <v>0</v>
      </c>
      <c r="E198" s="83">
        <v>0</v>
      </c>
      <c r="F198" s="89" t="s">
        <v>1362</v>
      </c>
      <c r="G198" s="83">
        <v>0</v>
      </c>
      <c r="H198" s="83" t="s">
        <v>1134</v>
      </c>
      <c r="I198" s="83" t="s">
        <v>1067</v>
      </c>
      <c r="J198" s="88">
        <v>278.18</v>
      </c>
      <c r="K198" s="83">
        <v>0</v>
      </c>
      <c r="L198" s="83">
        <v>0</v>
      </c>
      <c r="M198" s="85">
        <v>43221</v>
      </c>
      <c r="N198" s="83">
        <v>2018</v>
      </c>
      <c r="O198" s="83">
        <v>0</v>
      </c>
      <c r="P198" s="83" t="s">
        <v>1135</v>
      </c>
      <c r="Q198" s="83">
        <v>0</v>
      </c>
      <c r="R198" s="83">
        <v>7</v>
      </c>
      <c r="S198" s="83">
        <v>5</v>
      </c>
    </row>
    <row r="199" spans="1:19" ht="15.75" customHeight="1" x14ac:dyDescent="0.25">
      <c r="A199" s="83" t="s">
        <v>1081</v>
      </c>
      <c r="B199" s="83" t="s">
        <v>1082</v>
      </c>
      <c r="C199" s="83">
        <v>0</v>
      </c>
      <c r="D199" s="83">
        <v>0</v>
      </c>
      <c r="E199" s="83">
        <v>0</v>
      </c>
      <c r="F199" s="89" t="s">
        <v>1363</v>
      </c>
      <c r="G199" s="83">
        <v>0</v>
      </c>
      <c r="H199" s="83" t="s">
        <v>1134</v>
      </c>
      <c r="I199" s="83" t="s">
        <v>1067</v>
      </c>
      <c r="J199" s="88">
        <v>530.65</v>
      </c>
      <c r="K199" s="83">
        <v>0</v>
      </c>
      <c r="L199" s="83">
        <v>0</v>
      </c>
      <c r="M199" s="85">
        <v>43221</v>
      </c>
      <c r="N199" s="83">
        <v>2018</v>
      </c>
      <c r="O199" s="83">
        <v>0</v>
      </c>
      <c r="P199" s="83" t="s">
        <v>1135</v>
      </c>
      <c r="Q199" s="83">
        <v>0</v>
      </c>
      <c r="R199" s="83">
        <v>7</v>
      </c>
      <c r="S199" s="83">
        <v>5</v>
      </c>
    </row>
    <row r="200" spans="1:19" ht="15.75" customHeight="1" x14ac:dyDescent="0.25">
      <c r="A200" s="83" t="s">
        <v>1081</v>
      </c>
      <c r="B200" s="83" t="s">
        <v>1308</v>
      </c>
      <c r="C200" s="83">
        <v>0</v>
      </c>
      <c r="D200" s="83">
        <v>0</v>
      </c>
      <c r="E200" s="83">
        <v>0</v>
      </c>
      <c r="F200" s="83" t="s">
        <v>1364</v>
      </c>
      <c r="G200" s="83">
        <v>0</v>
      </c>
      <c r="H200" s="83" t="s">
        <v>1134</v>
      </c>
      <c r="I200" s="83" t="s">
        <v>1067</v>
      </c>
      <c r="J200" s="88">
        <v>300</v>
      </c>
      <c r="K200" s="83">
        <v>0</v>
      </c>
      <c r="L200" s="83">
        <v>0</v>
      </c>
      <c r="M200" s="85">
        <v>43221</v>
      </c>
      <c r="N200" s="83">
        <v>2018</v>
      </c>
      <c r="O200" s="83">
        <v>0</v>
      </c>
      <c r="P200" s="83" t="s">
        <v>1135</v>
      </c>
      <c r="Q200" s="83">
        <v>0</v>
      </c>
      <c r="R200" s="83">
        <v>7</v>
      </c>
      <c r="S200" s="83">
        <v>5</v>
      </c>
    </row>
    <row r="201" spans="1:19" ht="15.75" customHeight="1" x14ac:dyDescent="0.25">
      <c r="A201" s="83" t="s">
        <v>1081</v>
      </c>
      <c r="B201" s="83" t="s">
        <v>1300</v>
      </c>
      <c r="C201" s="83">
        <v>0</v>
      </c>
      <c r="D201" s="83">
        <v>0</v>
      </c>
      <c r="E201" s="83">
        <v>0</v>
      </c>
      <c r="F201" s="83" t="s">
        <v>1365</v>
      </c>
      <c r="G201" s="83">
        <v>0</v>
      </c>
      <c r="H201" s="83" t="s">
        <v>1155</v>
      </c>
      <c r="I201" s="83" t="s">
        <v>1067</v>
      </c>
      <c r="J201" s="88">
        <v>0</v>
      </c>
      <c r="K201" s="83">
        <v>0</v>
      </c>
      <c r="L201" s="83">
        <v>0</v>
      </c>
      <c r="M201" s="85">
        <v>43252</v>
      </c>
      <c r="N201" s="83">
        <v>2018</v>
      </c>
      <c r="O201" s="83">
        <v>0</v>
      </c>
      <c r="P201" s="83" t="s">
        <v>1157</v>
      </c>
      <c r="Q201" s="83">
        <v>276</v>
      </c>
      <c r="R201" s="83">
        <v>8</v>
      </c>
      <c r="S201" s="83">
        <v>6</v>
      </c>
    </row>
    <row r="202" spans="1:19" ht="15.75" customHeight="1" x14ac:dyDescent="0.25">
      <c r="A202" s="83" t="s">
        <v>1306</v>
      </c>
      <c r="B202" s="83" t="s">
        <v>1366</v>
      </c>
      <c r="C202" s="83">
        <v>0</v>
      </c>
      <c r="D202" s="83">
        <v>0</v>
      </c>
      <c r="E202" s="83">
        <v>0</v>
      </c>
      <c r="F202" s="83" t="s">
        <v>1367</v>
      </c>
      <c r="G202" s="83">
        <v>0</v>
      </c>
      <c r="H202" s="83" t="s">
        <v>1155</v>
      </c>
      <c r="I202" s="83" t="s">
        <v>1067</v>
      </c>
      <c r="J202" s="88">
        <v>129.54</v>
      </c>
      <c r="K202" s="83">
        <v>0</v>
      </c>
      <c r="L202" s="83">
        <v>0</v>
      </c>
      <c r="M202" s="85">
        <v>43252</v>
      </c>
      <c r="N202" s="83">
        <v>2018</v>
      </c>
      <c r="O202" s="83">
        <v>0</v>
      </c>
      <c r="P202" s="83" t="s">
        <v>1157</v>
      </c>
      <c r="Q202" s="83">
        <v>0</v>
      </c>
      <c r="R202" s="83">
        <v>8</v>
      </c>
      <c r="S202" s="83">
        <v>6</v>
      </c>
    </row>
    <row r="203" spans="1:19" ht="15.75" customHeight="1" x14ac:dyDescent="0.25">
      <c r="A203" s="83" t="s">
        <v>1306</v>
      </c>
      <c r="B203" s="83" t="s">
        <v>1366</v>
      </c>
      <c r="C203" s="83">
        <v>0</v>
      </c>
      <c r="D203" s="83">
        <v>0</v>
      </c>
      <c r="E203" s="83">
        <v>0</v>
      </c>
      <c r="F203" s="83" t="s">
        <v>1368</v>
      </c>
      <c r="G203" s="83">
        <v>0</v>
      </c>
      <c r="H203" s="83" t="s">
        <v>1155</v>
      </c>
      <c r="I203" s="83" t="s">
        <v>1067</v>
      </c>
      <c r="J203" s="88">
        <v>18.18</v>
      </c>
      <c r="K203" s="83">
        <v>0</v>
      </c>
      <c r="L203" s="83">
        <v>0</v>
      </c>
      <c r="M203" s="85">
        <v>43252</v>
      </c>
      <c r="N203" s="83">
        <v>2018</v>
      </c>
      <c r="O203" s="83">
        <v>0</v>
      </c>
      <c r="P203" s="83" t="s">
        <v>1157</v>
      </c>
      <c r="Q203" s="83">
        <v>0</v>
      </c>
      <c r="R203" s="83">
        <v>8</v>
      </c>
      <c r="S203" s="83">
        <v>6</v>
      </c>
    </row>
    <row r="204" spans="1:19" ht="15.75" customHeight="1" x14ac:dyDescent="0.25">
      <c r="A204" s="83" t="s">
        <v>1306</v>
      </c>
      <c r="B204" s="83" t="s">
        <v>1366</v>
      </c>
      <c r="C204" s="83">
        <v>0</v>
      </c>
      <c r="D204" s="83">
        <v>0</v>
      </c>
      <c r="E204" s="83">
        <v>0</v>
      </c>
      <c r="F204" s="83" t="s">
        <v>1369</v>
      </c>
      <c r="G204" s="83">
        <v>0</v>
      </c>
      <c r="H204" s="83" t="s">
        <v>1155</v>
      </c>
      <c r="I204" s="83" t="s">
        <v>1067</v>
      </c>
      <c r="J204" s="88">
        <v>18.13</v>
      </c>
      <c r="K204" s="83">
        <v>0</v>
      </c>
      <c r="L204" s="83">
        <v>0</v>
      </c>
      <c r="M204" s="85">
        <v>43252</v>
      </c>
      <c r="N204" s="83">
        <v>2018</v>
      </c>
      <c r="O204" s="83">
        <v>0</v>
      </c>
      <c r="P204" s="83" t="s">
        <v>1157</v>
      </c>
      <c r="Q204" s="83">
        <v>0</v>
      </c>
      <c r="R204" s="83">
        <v>8</v>
      </c>
      <c r="S204" s="83">
        <v>6</v>
      </c>
    </row>
    <row r="205" spans="1:19" ht="15.75" customHeight="1" x14ac:dyDescent="0.25">
      <c r="A205" s="83" t="s">
        <v>1306</v>
      </c>
      <c r="B205" s="83" t="s">
        <v>1366</v>
      </c>
      <c r="C205" s="83">
        <v>0</v>
      </c>
      <c r="D205" s="83">
        <v>0</v>
      </c>
      <c r="E205" s="83">
        <v>0</v>
      </c>
      <c r="F205" s="83" t="s">
        <v>1370</v>
      </c>
      <c r="G205" s="83">
        <v>0</v>
      </c>
      <c r="H205" s="83" t="s">
        <v>1155</v>
      </c>
      <c r="I205" s="83" t="s">
        <v>1067</v>
      </c>
      <c r="J205" s="88">
        <v>132.54</v>
      </c>
      <c r="K205" s="83">
        <v>0</v>
      </c>
      <c r="L205" s="83">
        <v>0</v>
      </c>
      <c r="M205" s="85">
        <v>43252</v>
      </c>
      <c r="N205" s="83">
        <v>2018</v>
      </c>
      <c r="O205" s="83">
        <v>0</v>
      </c>
      <c r="P205" s="83" t="s">
        <v>1157</v>
      </c>
      <c r="Q205" s="83">
        <v>0</v>
      </c>
      <c r="R205" s="83">
        <v>8</v>
      </c>
      <c r="S205" s="83">
        <v>6</v>
      </c>
    </row>
    <row r="206" spans="1:19" ht="15.75" customHeight="1" x14ac:dyDescent="0.25">
      <c r="A206" s="83" t="s">
        <v>29</v>
      </c>
      <c r="B206" s="83" t="s">
        <v>29</v>
      </c>
      <c r="C206" s="83">
        <v>0</v>
      </c>
      <c r="D206" s="83">
        <v>0</v>
      </c>
      <c r="E206" s="83">
        <v>0</v>
      </c>
      <c r="F206" s="83" t="s">
        <v>1371</v>
      </c>
      <c r="G206" s="83">
        <v>0</v>
      </c>
      <c r="H206" s="83" t="s">
        <v>1155</v>
      </c>
      <c r="I206" s="83" t="s">
        <v>1067</v>
      </c>
      <c r="J206" s="88">
        <v>354</v>
      </c>
      <c r="K206" s="83">
        <v>0</v>
      </c>
      <c r="L206" s="83">
        <v>0</v>
      </c>
      <c r="M206" s="85">
        <v>43252</v>
      </c>
      <c r="N206" s="83">
        <v>2018</v>
      </c>
      <c r="O206" s="83">
        <v>0</v>
      </c>
      <c r="P206" s="83" t="s">
        <v>1157</v>
      </c>
      <c r="Q206" s="83">
        <v>0</v>
      </c>
      <c r="R206" s="83">
        <v>8</v>
      </c>
      <c r="S206" s="83">
        <v>6</v>
      </c>
    </row>
    <row r="207" spans="1:19" ht="15.75" customHeight="1" x14ac:dyDescent="0.25">
      <c r="A207" s="83" t="s">
        <v>29</v>
      </c>
      <c r="B207" s="83" t="s">
        <v>29</v>
      </c>
      <c r="C207" s="83">
        <v>0</v>
      </c>
      <c r="D207" s="83">
        <v>0</v>
      </c>
      <c r="E207" s="83">
        <v>0</v>
      </c>
      <c r="F207" s="83" t="s">
        <v>1371</v>
      </c>
      <c r="G207" s="83">
        <v>0</v>
      </c>
      <c r="H207" s="83" t="s">
        <v>1155</v>
      </c>
      <c r="I207" s="83" t="s">
        <v>1067</v>
      </c>
      <c r="J207" s="88">
        <v>95</v>
      </c>
      <c r="K207" s="83">
        <v>0</v>
      </c>
      <c r="L207" s="83">
        <v>0</v>
      </c>
      <c r="M207" s="85">
        <v>43252</v>
      </c>
      <c r="N207" s="83">
        <v>2018</v>
      </c>
      <c r="O207" s="83">
        <v>0</v>
      </c>
      <c r="P207" s="83" t="s">
        <v>1157</v>
      </c>
      <c r="Q207" s="83">
        <v>0</v>
      </c>
      <c r="R207" s="83">
        <v>8</v>
      </c>
      <c r="S207" s="83">
        <v>6</v>
      </c>
    </row>
    <row r="208" spans="1:19" ht="15.75" customHeight="1" x14ac:dyDescent="0.25">
      <c r="A208" s="83" t="s">
        <v>1081</v>
      </c>
      <c r="B208" s="83" t="s">
        <v>1082</v>
      </c>
      <c r="C208" s="83">
        <v>0</v>
      </c>
      <c r="D208" s="83">
        <v>0</v>
      </c>
      <c r="E208" s="83">
        <v>0</v>
      </c>
      <c r="F208" s="83" t="s">
        <v>1372</v>
      </c>
      <c r="G208" s="83">
        <v>0</v>
      </c>
      <c r="H208" s="83" t="s">
        <v>1155</v>
      </c>
      <c r="I208" s="83" t="s">
        <v>1067</v>
      </c>
      <c r="J208" s="88">
        <v>1065</v>
      </c>
      <c r="K208" s="83">
        <v>0</v>
      </c>
      <c r="L208" s="83">
        <v>0</v>
      </c>
      <c r="M208" s="85">
        <v>43252</v>
      </c>
      <c r="N208" s="83">
        <v>2018</v>
      </c>
      <c r="O208" s="83">
        <v>0</v>
      </c>
      <c r="P208" s="83" t="s">
        <v>1157</v>
      </c>
      <c r="Q208" s="83">
        <v>0</v>
      </c>
      <c r="R208" s="83">
        <v>8</v>
      </c>
      <c r="S208" s="83">
        <v>6</v>
      </c>
    </row>
    <row r="209" spans="1:19" ht="15.75" customHeight="1" x14ac:dyDescent="0.25">
      <c r="A209" s="83" t="s">
        <v>1081</v>
      </c>
      <c r="B209" s="83" t="s">
        <v>1082</v>
      </c>
      <c r="C209" s="83">
        <v>0</v>
      </c>
      <c r="D209" s="83">
        <v>0</v>
      </c>
      <c r="E209" s="83">
        <v>0</v>
      </c>
      <c r="F209" s="83" t="s">
        <v>1373</v>
      </c>
      <c r="G209" s="83">
        <v>0</v>
      </c>
      <c r="H209" s="83" t="s">
        <v>1155</v>
      </c>
      <c r="I209" s="83" t="s">
        <v>1067</v>
      </c>
      <c r="J209" s="88">
        <v>123.96</v>
      </c>
      <c r="K209" s="83">
        <v>0</v>
      </c>
      <c r="L209" s="83">
        <v>0</v>
      </c>
      <c r="M209" s="85">
        <v>43252</v>
      </c>
      <c r="N209" s="83">
        <v>2018</v>
      </c>
      <c r="O209" s="83">
        <v>0</v>
      </c>
      <c r="P209" s="83" t="s">
        <v>1157</v>
      </c>
      <c r="Q209" s="83">
        <v>0</v>
      </c>
      <c r="R209" s="83">
        <v>8</v>
      </c>
      <c r="S209" s="83">
        <v>6</v>
      </c>
    </row>
    <row r="210" spans="1:19" ht="15.75" customHeight="1" x14ac:dyDescent="0.25">
      <c r="A210" s="83" t="s">
        <v>1081</v>
      </c>
      <c r="B210" s="83" t="s">
        <v>1082</v>
      </c>
      <c r="C210" s="83">
        <v>0</v>
      </c>
      <c r="D210" s="83">
        <v>0</v>
      </c>
      <c r="E210" s="83">
        <v>0</v>
      </c>
      <c r="F210" s="83" t="s">
        <v>1374</v>
      </c>
      <c r="G210" s="83">
        <v>0</v>
      </c>
      <c r="H210" s="83" t="s">
        <v>1155</v>
      </c>
      <c r="I210" s="83" t="s">
        <v>1067</v>
      </c>
      <c r="J210" s="88">
        <v>234.67</v>
      </c>
      <c r="K210" s="83">
        <v>0</v>
      </c>
      <c r="L210" s="83">
        <v>0</v>
      </c>
      <c r="M210" s="85">
        <v>43252</v>
      </c>
      <c r="N210" s="83">
        <v>2018</v>
      </c>
      <c r="O210" s="83">
        <v>0</v>
      </c>
      <c r="P210" s="83" t="s">
        <v>1157</v>
      </c>
      <c r="Q210" s="83">
        <v>0</v>
      </c>
      <c r="R210" s="83">
        <v>8</v>
      </c>
      <c r="S210" s="83">
        <v>6</v>
      </c>
    </row>
    <row r="211" spans="1:19" ht="15.75" customHeight="1" x14ac:dyDescent="0.25">
      <c r="A211" s="83" t="s">
        <v>1297</v>
      </c>
      <c r="B211" s="83" t="s">
        <v>1298</v>
      </c>
      <c r="C211" s="83">
        <v>0</v>
      </c>
      <c r="D211" s="83">
        <v>0</v>
      </c>
      <c r="E211" s="83">
        <v>0</v>
      </c>
      <c r="F211" s="83" t="s">
        <v>1375</v>
      </c>
      <c r="G211" s="83">
        <v>0</v>
      </c>
      <c r="H211" s="83" t="s">
        <v>1104</v>
      </c>
      <c r="I211" s="83" t="s">
        <v>14</v>
      </c>
      <c r="J211" s="88">
        <v>810</v>
      </c>
      <c r="K211" s="83">
        <v>0</v>
      </c>
      <c r="L211" s="83">
        <v>0</v>
      </c>
      <c r="M211" s="85">
        <v>43132</v>
      </c>
      <c r="N211" s="83">
        <v>2018</v>
      </c>
      <c r="O211" s="83">
        <v>0</v>
      </c>
      <c r="P211" s="83" t="s">
        <v>1102</v>
      </c>
      <c r="Q211" s="83">
        <v>845</v>
      </c>
      <c r="R211" s="83">
        <v>2</v>
      </c>
      <c r="S211" s="83">
        <v>2</v>
      </c>
    </row>
    <row r="212" spans="1:19" ht="15.75" customHeight="1" x14ac:dyDescent="0.25">
      <c r="A212" s="83" t="s">
        <v>1297</v>
      </c>
      <c r="B212" s="83" t="s">
        <v>1298</v>
      </c>
      <c r="C212" s="83">
        <v>0</v>
      </c>
      <c r="D212" s="83">
        <v>0</v>
      </c>
      <c r="E212" s="83">
        <v>0</v>
      </c>
      <c r="F212" s="83" t="s">
        <v>1376</v>
      </c>
      <c r="G212" s="83">
        <v>0</v>
      </c>
      <c r="H212" s="83" t="s">
        <v>1104</v>
      </c>
      <c r="I212" s="83" t="s">
        <v>14</v>
      </c>
      <c r="J212" s="88">
        <v>896</v>
      </c>
      <c r="K212" s="83">
        <v>0</v>
      </c>
      <c r="L212" s="83">
        <v>0</v>
      </c>
      <c r="M212" s="85">
        <v>43132</v>
      </c>
      <c r="N212" s="83">
        <v>2018</v>
      </c>
      <c r="O212" s="83">
        <v>0</v>
      </c>
      <c r="P212" s="83" t="s">
        <v>1102</v>
      </c>
      <c r="Q212" s="83">
        <v>0</v>
      </c>
      <c r="R212" s="83">
        <v>2</v>
      </c>
      <c r="S212" s="83">
        <v>2</v>
      </c>
    </row>
    <row r="213" spans="1:19" ht="15.75" customHeight="1" x14ac:dyDescent="0.25">
      <c r="A213" s="83" t="s">
        <v>1297</v>
      </c>
      <c r="B213" s="83" t="s">
        <v>1298</v>
      </c>
      <c r="C213" s="83">
        <v>0</v>
      </c>
      <c r="D213" s="83">
        <v>0</v>
      </c>
      <c r="E213" s="83">
        <v>0</v>
      </c>
      <c r="F213" s="83" t="s">
        <v>1377</v>
      </c>
      <c r="G213" s="83">
        <v>0</v>
      </c>
      <c r="H213" s="83" t="s">
        <v>1104</v>
      </c>
      <c r="I213" s="83" t="s">
        <v>14</v>
      </c>
      <c r="J213" s="88">
        <v>185</v>
      </c>
      <c r="K213" s="83">
        <v>0</v>
      </c>
      <c r="L213" s="83">
        <v>0</v>
      </c>
      <c r="M213" s="85">
        <v>43132</v>
      </c>
      <c r="N213" s="83">
        <v>2018</v>
      </c>
      <c r="O213" s="83">
        <v>0</v>
      </c>
      <c r="P213" s="83" t="s">
        <v>1102</v>
      </c>
      <c r="Q213" s="83">
        <v>0</v>
      </c>
      <c r="R213" s="83">
        <v>2</v>
      </c>
      <c r="S213" s="83">
        <v>2</v>
      </c>
    </row>
    <row r="214" spans="1:19" ht="15.75" customHeight="1" x14ac:dyDescent="0.25">
      <c r="A214" s="83" t="s">
        <v>1297</v>
      </c>
      <c r="B214" s="83" t="s">
        <v>1298</v>
      </c>
      <c r="C214" s="83">
        <v>0</v>
      </c>
      <c r="D214" s="83">
        <v>0</v>
      </c>
      <c r="E214" s="83">
        <v>0</v>
      </c>
      <c r="F214" s="83" t="s">
        <v>1378</v>
      </c>
      <c r="G214" s="83">
        <v>0</v>
      </c>
      <c r="H214" s="83" t="s">
        <v>1104</v>
      </c>
      <c r="I214" s="83" t="s">
        <v>14</v>
      </c>
      <c r="J214" s="88">
        <v>30</v>
      </c>
      <c r="K214" s="83">
        <v>0</v>
      </c>
      <c r="L214" s="83">
        <v>0</v>
      </c>
      <c r="M214" s="85">
        <v>43132</v>
      </c>
      <c r="N214" s="83">
        <v>2018</v>
      </c>
      <c r="O214" s="83">
        <v>0</v>
      </c>
      <c r="P214" s="83" t="s">
        <v>1102</v>
      </c>
      <c r="Q214" s="83">
        <v>0</v>
      </c>
      <c r="R214" s="83">
        <v>2</v>
      </c>
      <c r="S214" s="83">
        <v>2</v>
      </c>
    </row>
    <row r="215" spans="1:19" ht="15.75" customHeight="1" x14ac:dyDescent="0.25">
      <c r="A215" s="83" t="s">
        <v>1081</v>
      </c>
      <c r="B215" s="83" t="s">
        <v>1300</v>
      </c>
      <c r="C215" s="83">
        <v>0</v>
      </c>
      <c r="D215" s="83">
        <v>0</v>
      </c>
      <c r="E215" s="83">
        <v>0</v>
      </c>
      <c r="F215" s="83" t="s">
        <v>1379</v>
      </c>
      <c r="G215" s="83">
        <v>0</v>
      </c>
      <c r="H215" s="83" t="s">
        <v>1104</v>
      </c>
      <c r="I215" s="83">
        <v>0</v>
      </c>
      <c r="J215" s="88">
        <v>1088</v>
      </c>
      <c r="K215" s="83">
        <v>0</v>
      </c>
      <c r="L215" s="83">
        <v>0</v>
      </c>
      <c r="M215" s="85">
        <v>43132</v>
      </c>
      <c r="N215" s="83">
        <v>2018</v>
      </c>
      <c r="O215" s="83">
        <v>0</v>
      </c>
      <c r="P215" s="83" t="s">
        <v>1102</v>
      </c>
      <c r="Q215" s="83">
        <v>0</v>
      </c>
      <c r="R215" s="83">
        <v>2</v>
      </c>
      <c r="S215" s="83">
        <v>2</v>
      </c>
    </row>
    <row r="216" spans="1:19" ht="15.75" customHeight="1" x14ac:dyDescent="0.25">
      <c r="A216" s="83" t="s">
        <v>1081</v>
      </c>
      <c r="B216" s="83" t="s">
        <v>1300</v>
      </c>
      <c r="C216" s="83">
        <v>0</v>
      </c>
      <c r="D216" s="83">
        <v>0</v>
      </c>
      <c r="E216" s="83">
        <v>0</v>
      </c>
      <c r="F216" s="83" t="s">
        <v>1380</v>
      </c>
      <c r="G216" s="83">
        <v>0</v>
      </c>
      <c r="H216" s="83" t="s">
        <v>1104</v>
      </c>
      <c r="I216" s="83">
        <v>0</v>
      </c>
      <c r="J216" s="88">
        <v>700</v>
      </c>
      <c r="K216" s="83">
        <v>0</v>
      </c>
      <c r="L216" s="83">
        <v>0</v>
      </c>
      <c r="M216" s="85">
        <v>43132</v>
      </c>
      <c r="N216" s="83">
        <v>2018</v>
      </c>
      <c r="O216" s="83">
        <v>0</v>
      </c>
      <c r="P216" s="83" t="s">
        <v>1102</v>
      </c>
      <c r="Q216" s="83">
        <v>0</v>
      </c>
      <c r="R216" s="83">
        <v>2</v>
      </c>
      <c r="S216" s="83">
        <v>2</v>
      </c>
    </row>
    <row r="217" spans="1:19" ht="15.75" customHeight="1" x14ac:dyDescent="0.25">
      <c r="A217" s="83" t="s">
        <v>1306</v>
      </c>
      <c r="B217" s="83" t="s">
        <v>1306</v>
      </c>
      <c r="C217" s="83">
        <v>0</v>
      </c>
      <c r="D217" s="83">
        <v>0</v>
      </c>
      <c r="E217" s="83">
        <v>0</v>
      </c>
      <c r="F217" s="83" t="s">
        <v>1381</v>
      </c>
      <c r="G217" s="83">
        <v>0</v>
      </c>
      <c r="H217" s="83" t="s">
        <v>1163</v>
      </c>
      <c r="I217" s="83" t="s">
        <v>1067</v>
      </c>
      <c r="J217" s="88">
        <v>2157.5500000000002</v>
      </c>
      <c r="K217" s="83">
        <v>0</v>
      </c>
      <c r="L217" s="83">
        <v>0</v>
      </c>
      <c r="M217" s="85">
        <v>43252</v>
      </c>
      <c r="N217" s="83">
        <v>2018</v>
      </c>
      <c r="O217" s="83">
        <v>0</v>
      </c>
      <c r="P217" s="83" t="s">
        <v>1157</v>
      </c>
      <c r="Q217" s="83">
        <v>310</v>
      </c>
      <c r="R217" s="83">
        <v>11</v>
      </c>
      <c r="S217" s="83">
        <v>6</v>
      </c>
    </row>
    <row r="218" spans="1:19" ht="15.75" customHeight="1" x14ac:dyDescent="0.25">
      <c r="A218" s="83" t="s">
        <v>1306</v>
      </c>
      <c r="B218" s="83" t="s">
        <v>1306</v>
      </c>
      <c r="C218" s="83">
        <v>0</v>
      </c>
      <c r="D218" s="83">
        <v>0</v>
      </c>
      <c r="E218" s="83">
        <v>0</v>
      </c>
      <c r="F218" s="83" t="s">
        <v>1382</v>
      </c>
      <c r="G218" s="83">
        <v>0</v>
      </c>
      <c r="H218" s="83" t="s">
        <v>1163</v>
      </c>
      <c r="I218" s="83" t="s">
        <v>1067</v>
      </c>
      <c r="J218" s="88">
        <v>1141.23</v>
      </c>
      <c r="K218" s="83">
        <v>0</v>
      </c>
      <c r="L218" s="83">
        <v>0</v>
      </c>
      <c r="M218" s="85">
        <v>43252</v>
      </c>
      <c r="N218" s="83">
        <v>2018</v>
      </c>
      <c r="O218" s="83">
        <v>0</v>
      </c>
      <c r="P218" s="83" t="s">
        <v>1157</v>
      </c>
      <c r="Q218" s="83">
        <v>0</v>
      </c>
      <c r="R218" s="83">
        <v>11</v>
      </c>
      <c r="S218" s="83">
        <v>6</v>
      </c>
    </row>
    <row r="219" spans="1:19" ht="15.75" customHeight="1" x14ac:dyDescent="0.25">
      <c r="A219" s="83" t="s">
        <v>1306</v>
      </c>
      <c r="B219" s="83" t="s">
        <v>1306</v>
      </c>
      <c r="C219" s="83">
        <v>0</v>
      </c>
      <c r="D219" s="83">
        <v>0</v>
      </c>
      <c r="E219" s="83">
        <v>0</v>
      </c>
      <c r="F219" s="83" t="s">
        <v>1383</v>
      </c>
      <c r="G219" s="83">
        <v>0</v>
      </c>
      <c r="H219" s="83" t="s">
        <v>1163</v>
      </c>
      <c r="I219" s="83" t="s">
        <v>1067</v>
      </c>
      <c r="J219" s="88">
        <v>1141.23</v>
      </c>
      <c r="K219" s="83">
        <v>0</v>
      </c>
      <c r="L219" s="83">
        <v>0</v>
      </c>
      <c r="M219" s="85">
        <v>43252</v>
      </c>
      <c r="N219" s="83">
        <v>2018</v>
      </c>
      <c r="O219" s="83">
        <v>0</v>
      </c>
      <c r="P219" s="83" t="s">
        <v>1157</v>
      </c>
      <c r="Q219" s="83">
        <v>0</v>
      </c>
      <c r="R219" s="83">
        <v>11</v>
      </c>
      <c r="S219" s="83">
        <v>6</v>
      </c>
    </row>
    <row r="220" spans="1:19" ht="15.75" customHeight="1" x14ac:dyDescent="0.25">
      <c r="A220" s="83" t="s">
        <v>1081</v>
      </c>
      <c r="B220" s="83" t="s">
        <v>1113</v>
      </c>
      <c r="C220" s="83">
        <v>0</v>
      </c>
      <c r="D220" s="83">
        <v>0</v>
      </c>
      <c r="E220" s="83">
        <v>0</v>
      </c>
      <c r="F220" s="83" t="s">
        <v>1384</v>
      </c>
      <c r="G220" s="83">
        <v>0</v>
      </c>
      <c r="H220" s="83" t="s">
        <v>1163</v>
      </c>
      <c r="I220" s="83">
        <v>0</v>
      </c>
      <c r="J220" s="88">
        <v>4000</v>
      </c>
      <c r="K220" s="83">
        <v>0</v>
      </c>
      <c r="L220" s="83">
        <v>0</v>
      </c>
      <c r="M220" s="85">
        <v>43252</v>
      </c>
      <c r="N220" s="83">
        <v>2018</v>
      </c>
      <c r="O220" s="83">
        <v>0</v>
      </c>
      <c r="P220" s="83" t="s">
        <v>1157</v>
      </c>
      <c r="Q220" s="83">
        <v>0</v>
      </c>
      <c r="R220" s="83">
        <v>11</v>
      </c>
      <c r="S220" s="83">
        <v>6</v>
      </c>
    </row>
    <row r="221" spans="1:19" ht="15.75" customHeight="1" x14ac:dyDescent="0.25">
      <c r="A221" s="83" t="s">
        <v>1081</v>
      </c>
      <c r="B221" s="83" t="s">
        <v>1113</v>
      </c>
      <c r="C221" s="83">
        <v>0</v>
      </c>
      <c r="D221" s="83">
        <v>0</v>
      </c>
      <c r="E221" s="83">
        <v>0</v>
      </c>
      <c r="F221" s="83" t="s">
        <v>1385</v>
      </c>
      <c r="G221" s="83">
        <v>0</v>
      </c>
      <c r="H221" s="83" t="s">
        <v>1163</v>
      </c>
      <c r="I221" s="83">
        <v>0</v>
      </c>
      <c r="J221" s="88">
        <v>7872</v>
      </c>
      <c r="K221" s="83">
        <v>0</v>
      </c>
      <c r="L221" s="83">
        <v>0</v>
      </c>
      <c r="M221" s="85">
        <v>43252</v>
      </c>
      <c r="N221" s="83">
        <v>2018</v>
      </c>
      <c r="O221" s="83">
        <v>0</v>
      </c>
      <c r="P221" s="83" t="s">
        <v>1157</v>
      </c>
      <c r="Q221" s="83">
        <v>0</v>
      </c>
      <c r="R221" s="83">
        <v>11</v>
      </c>
      <c r="S221" s="83">
        <v>6</v>
      </c>
    </row>
    <row r="222" spans="1:19" ht="15.75" customHeight="1" x14ac:dyDescent="0.25">
      <c r="A222" s="83" t="s">
        <v>1081</v>
      </c>
      <c r="B222" s="83" t="s">
        <v>1113</v>
      </c>
      <c r="C222" s="83">
        <v>0</v>
      </c>
      <c r="D222" s="83">
        <v>0</v>
      </c>
      <c r="E222" s="83">
        <v>0</v>
      </c>
      <c r="F222" s="83" t="s">
        <v>1386</v>
      </c>
      <c r="G222" s="83">
        <v>0</v>
      </c>
      <c r="H222" s="83" t="s">
        <v>1163</v>
      </c>
      <c r="I222" s="83">
        <v>0</v>
      </c>
      <c r="J222" s="88">
        <v>400</v>
      </c>
      <c r="K222" s="83">
        <v>0</v>
      </c>
      <c r="L222" s="83">
        <v>0</v>
      </c>
      <c r="M222" s="85">
        <v>43252</v>
      </c>
      <c r="N222" s="83">
        <v>2018</v>
      </c>
      <c r="O222" s="83">
        <v>0</v>
      </c>
      <c r="P222" s="83" t="s">
        <v>1157</v>
      </c>
      <c r="Q222" s="83">
        <v>0</v>
      </c>
      <c r="R222" s="83">
        <v>11</v>
      </c>
      <c r="S222" s="83">
        <v>6</v>
      </c>
    </row>
    <row r="223" spans="1:19" ht="15.75" customHeight="1" x14ac:dyDescent="0.25">
      <c r="A223" s="83" t="s">
        <v>1081</v>
      </c>
      <c r="B223" s="83" t="s">
        <v>1113</v>
      </c>
      <c r="C223" s="83">
        <v>0</v>
      </c>
      <c r="D223" s="83">
        <v>0</v>
      </c>
      <c r="E223" s="83">
        <v>0</v>
      </c>
      <c r="F223" s="83" t="s">
        <v>1387</v>
      </c>
      <c r="G223" s="83">
        <v>0</v>
      </c>
      <c r="H223" s="83" t="s">
        <v>1163</v>
      </c>
      <c r="I223" s="83">
        <v>0</v>
      </c>
      <c r="J223" s="88">
        <v>1200</v>
      </c>
      <c r="K223" s="83">
        <v>0</v>
      </c>
      <c r="L223" s="83">
        <v>0</v>
      </c>
      <c r="M223" s="85">
        <v>43252</v>
      </c>
      <c r="N223" s="83">
        <v>2018</v>
      </c>
      <c r="O223" s="83">
        <v>0</v>
      </c>
      <c r="P223" s="83" t="s">
        <v>1157</v>
      </c>
      <c r="Q223" s="83">
        <v>0</v>
      </c>
      <c r="R223" s="83">
        <v>11</v>
      </c>
      <c r="S223" s="83">
        <v>6</v>
      </c>
    </row>
    <row r="224" spans="1:19" ht="15.75" customHeight="1" x14ac:dyDescent="0.25">
      <c r="A224" s="83" t="s">
        <v>1081</v>
      </c>
      <c r="B224" s="83" t="s">
        <v>1308</v>
      </c>
      <c r="C224" s="83">
        <v>0</v>
      </c>
      <c r="D224" s="83">
        <v>0</v>
      </c>
      <c r="E224" s="83">
        <v>0</v>
      </c>
      <c r="F224" s="83" t="s">
        <v>1388</v>
      </c>
      <c r="G224" s="83">
        <v>0</v>
      </c>
      <c r="H224" s="83" t="s">
        <v>1163</v>
      </c>
      <c r="I224" s="83" t="s">
        <v>1067</v>
      </c>
      <c r="J224" s="88">
        <v>4250</v>
      </c>
      <c r="K224" s="83">
        <v>0</v>
      </c>
      <c r="L224" s="83">
        <v>0</v>
      </c>
      <c r="M224" s="85">
        <v>43252</v>
      </c>
      <c r="N224" s="83">
        <v>2018</v>
      </c>
      <c r="O224" s="83">
        <v>0</v>
      </c>
      <c r="P224" s="83" t="s">
        <v>1157</v>
      </c>
      <c r="Q224" s="83">
        <v>0</v>
      </c>
      <c r="R224" s="83">
        <v>11</v>
      </c>
      <c r="S224" s="83">
        <v>6</v>
      </c>
    </row>
    <row r="225" spans="1:19" ht="15.75" customHeight="1" x14ac:dyDescent="0.25">
      <c r="A225" s="83" t="s">
        <v>1081</v>
      </c>
      <c r="B225" s="83" t="s">
        <v>1300</v>
      </c>
      <c r="C225" s="83">
        <v>0</v>
      </c>
      <c r="D225" s="83">
        <v>0</v>
      </c>
      <c r="E225" s="83">
        <v>0</v>
      </c>
      <c r="F225" s="83" t="s">
        <v>1329</v>
      </c>
      <c r="G225" s="83">
        <v>0</v>
      </c>
      <c r="H225" s="83" t="s">
        <v>1167</v>
      </c>
      <c r="I225" s="83">
        <v>0</v>
      </c>
      <c r="J225" s="88">
        <v>9724</v>
      </c>
      <c r="K225" s="83">
        <v>0</v>
      </c>
      <c r="L225" s="83">
        <v>0</v>
      </c>
      <c r="M225" s="85">
        <v>43313</v>
      </c>
      <c r="N225" s="83">
        <v>2018</v>
      </c>
      <c r="O225" s="83">
        <v>0</v>
      </c>
      <c r="P225" s="83" t="s">
        <v>1096</v>
      </c>
      <c r="Q225" s="83">
        <f>150+35</f>
        <v>185</v>
      </c>
      <c r="R225" s="83">
        <v>15</v>
      </c>
      <c r="S225" s="83">
        <v>8</v>
      </c>
    </row>
    <row r="226" spans="1:19" ht="15.75" customHeight="1" x14ac:dyDescent="0.25">
      <c r="A226" s="83" t="s">
        <v>1297</v>
      </c>
      <c r="B226" s="83" t="s">
        <v>1330</v>
      </c>
      <c r="C226" s="83">
        <v>0</v>
      </c>
      <c r="D226" s="83">
        <v>0</v>
      </c>
      <c r="E226" s="83">
        <v>0</v>
      </c>
      <c r="F226" s="83" t="s">
        <v>1389</v>
      </c>
      <c r="G226" s="83">
        <v>0</v>
      </c>
      <c r="H226" s="83" t="s">
        <v>1174</v>
      </c>
      <c r="I226" s="83" t="s">
        <v>14</v>
      </c>
      <c r="J226" s="88">
        <v>1500</v>
      </c>
      <c r="K226" s="83">
        <v>0</v>
      </c>
      <c r="L226" s="83">
        <v>0</v>
      </c>
      <c r="M226" s="85">
        <v>43374</v>
      </c>
      <c r="N226" s="83">
        <v>2018</v>
      </c>
      <c r="O226" s="83">
        <v>0</v>
      </c>
      <c r="P226" s="83" t="s">
        <v>1175</v>
      </c>
      <c r="Q226" s="83">
        <v>2407</v>
      </c>
      <c r="R226" s="83">
        <v>13</v>
      </c>
      <c r="S226" s="83">
        <v>10</v>
      </c>
    </row>
    <row r="227" spans="1:19" ht="15.75" customHeight="1" x14ac:dyDescent="0.25">
      <c r="A227" s="83" t="s">
        <v>1081</v>
      </c>
      <c r="B227" s="83" t="s">
        <v>1113</v>
      </c>
      <c r="C227" s="83">
        <v>0</v>
      </c>
      <c r="D227" s="83">
        <v>0</v>
      </c>
      <c r="E227" s="83">
        <v>0</v>
      </c>
      <c r="F227" s="83" t="s">
        <v>1390</v>
      </c>
      <c r="G227" s="83">
        <v>0</v>
      </c>
      <c r="H227" s="83" t="s">
        <v>1174</v>
      </c>
      <c r="I227" s="83">
        <v>0</v>
      </c>
      <c r="J227" s="88">
        <v>127670</v>
      </c>
      <c r="K227" s="83">
        <v>0</v>
      </c>
      <c r="L227" s="83">
        <v>0</v>
      </c>
      <c r="M227" s="85">
        <v>43374</v>
      </c>
      <c r="N227" s="83">
        <v>2018</v>
      </c>
      <c r="O227" s="83">
        <v>0</v>
      </c>
      <c r="P227" s="83" t="s">
        <v>1175</v>
      </c>
      <c r="Q227" s="83">
        <v>0</v>
      </c>
      <c r="R227" s="83">
        <v>13</v>
      </c>
      <c r="S227" s="83">
        <v>10</v>
      </c>
    </row>
    <row r="228" spans="1:19" ht="15.75" customHeight="1" x14ac:dyDescent="0.25">
      <c r="A228" s="83" t="s">
        <v>1081</v>
      </c>
      <c r="B228" s="83" t="s">
        <v>1113</v>
      </c>
      <c r="C228" s="83">
        <v>0</v>
      </c>
      <c r="D228" s="83">
        <v>0</v>
      </c>
      <c r="E228" s="83">
        <v>0</v>
      </c>
      <c r="F228" s="83" t="s">
        <v>1391</v>
      </c>
      <c r="G228" s="83">
        <v>0</v>
      </c>
      <c r="H228" s="83" t="s">
        <v>1174</v>
      </c>
      <c r="I228" s="83">
        <v>0</v>
      </c>
      <c r="J228" s="88">
        <v>87893</v>
      </c>
      <c r="K228" s="83">
        <v>0</v>
      </c>
      <c r="L228" s="83">
        <v>0</v>
      </c>
      <c r="M228" s="85">
        <v>43374</v>
      </c>
      <c r="N228" s="83">
        <v>2018</v>
      </c>
      <c r="O228" s="83">
        <v>0</v>
      </c>
      <c r="P228" s="83" t="s">
        <v>1175</v>
      </c>
      <c r="Q228" s="83">
        <v>0</v>
      </c>
      <c r="R228" s="83">
        <v>13</v>
      </c>
      <c r="S228" s="83">
        <v>10</v>
      </c>
    </row>
    <row r="229" spans="1:19" ht="15.75" customHeight="1" x14ac:dyDescent="0.25">
      <c r="A229" s="83" t="s">
        <v>1081</v>
      </c>
      <c r="B229" s="83" t="s">
        <v>1113</v>
      </c>
      <c r="C229" s="83">
        <v>0</v>
      </c>
      <c r="D229" s="83">
        <v>0</v>
      </c>
      <c r="E229" s="83">
        <v>0</v>
      </c>
      <c r="F229" s="83" t="s">
        <v>1392</v>
      </c>
      <c r="G229" s="83">
        <v>0</v>
      </c>
      <c r="H229" s="83" t="s">
        <v>1174</v>
      </c>
      <c r="I229" s="83">
        <v>0</v>
      </c>
      <c r="J229" s="88">
        <v>34928</v>
      </c>
      <c r="K229" s="83">
        <v>0</v>
      </c>
      <c r="L229" s="83">
        <v>0</v>
      </c>
      <c r="M229" s="85">
        <v>43374</v>
      </c>
      <c r="N229" s="83">
        <v>2018</v>
      </c>
      <c r="O229" s="83">
        <v>0</v>
      </c>
      <c r="P229" s="83" t="s">
        <v>1175</v>
      </c>
      <c r="Q229" s="83">
        <v>0</v>
      </c>
      <c r="R229" s="83">
        <v>13</v>
      </c>
      <c r="S229" s="83">
        <v>10</v>
      </c>
    </row>
    <row r="230" spans="1:19" ht="15.75" customHeight="1" x14ac:dyDescent="0.25">
      <c r="A230" s="83" t="s">
        <v>1081</v>
      </c>
      <c r="B230" s="83" t="s">
        <v>1113</v>
      </c>
      <c r="C230" s="83">
        <v>0</v>
      </c>
      <c r="D230" s="83">
        <v>0</v>
      </c>
      <c r="E230" s="83">
        <v>0</v>
      </c>
      <c r="F230" s="83" t="s">
        <v>1393</v>
      </c>
      <c r="G230" s="83">
        <v>0</v>
      </c>
      <c r="H230" s="83" t="s">
        <v>1174</v>
      </c>
      <c r="I230" s="83">
        <v>0</v>
      </c>
      <c r="J230" s="88">
        <v>34520</v>
      </c>
      <c r="K230" s="83">
        <v>0</v>
      </c>
      <c r="L230" s="83">
        <v>0</v>
      </c>
      <c r="M230" s="85">
        <v>43374</v>
      </c>
      <c r="N230" s="83">
        <v>2018</v>
      </c>
      <c r="O230" s="83">
        <v>0</v>
      </c>
      <c r="P230" s="83" t="s">
        <v>1175</v>
      </c>
      <c r="Q230" s="83">
        <v>0</v>
      </c>
      <c r="R230" s="83">
        <v>13</v>
      </c>
      <c r="S230" s="83">
        <v>10</v>
      </c>
    </row>
    <row r="231" spans="1:19" ht="15.75" customHeight="1" x14ac:dyDescent="0.25">
      <c r="A231" s="83" t="s">
        <v>1081</v>
      </c>
      <c r="B231" s="83" t="s">
        <v>1113</v>
      </c>
      <c r="C231" s="83">
        <v>0</v>
      </c>
      <c r="D231" s="83">
        <v>0</v>
      </c>
      <c r="E231" s="83">
        <v>0</v>
      </c>
      <c r="F231" s="83" t="s">
        <v>1394</v>
      </c>
      <c r="G231" s="83">
        <v>0</v>
      </c>
      <c r="H231" s="83" t="s">
        <v>1174</v>
      </c>
      <c r="I231" s="83">
        <v>0</v>
      </c>
      <c r="J231" s="88">
        <v>30310</v>
      </c>
      <c r="K231" s="83">
        <v>0</v>
      </c>
      <c r="L231" s="83">
        <v>0</v>
      </c>
      <c r="M231" s="85">
        <v>43374</v>
      </c>
      <c r="N231" s="83">
        <v>2018</v>
      </c>
      <c r="O231" s="83">
        <v>0</v>
      </c>
      <c r="P231" s="83" t="s">
        <v>1175</v>
      </c>
      <c r="Q231" s="83">
        <v>0</v>
      </c>
      <c r="R231" s="83">
        <v>13</v>
      </c>
      <c r="S231" s="83">
        <v>10</v>
      </c>
    </row>
    <row r="232" spans="1:19" ht="15.75" customHeight="1" x14ac:dyDescent="0.25">
      <c r="A232" s="83" t="s">
        <v>1081</v>
      </c>
      <c r="B232" s="83" t="s">
        <v>1113</v>
      </c>
      <c r="C232" s="83">
        <v>0</v>
      </c>
      <c r="D232" s="83">
        <v>0</v>
      </c>
      <c r="E232" s="83">
        <v>0</v>
      </c>
      <c r="F232" s="83" t="s">
        <v>1395</v>
      </c>
      <c r="G232" s="83">
        <v>0</v>
      </c>
      <c r="H232" s="83" t="s">
        <v>1174</v>
      </c>
      <c r="I232" s="83">
        <v>0</v>
      </c>
      <c r="J232" s="88">
        <v>27798</v>
      </c>
      <c r="K232" s="83">
        <v>0</v>
      </c>
      <c r="L232" s="83">
        <v>0</v>
      </c>
      <c r="M232" s="85">
        <v>43374</v>
      </c>
      <c r="N232" s="83">
        <v>2018</v>
      </c>
      <c r="O232" s="83">
        <v>0</v>
      </c>
      <c r="P232" s="83" t="s">
        <v>1175</v>
      </c>
      <c r="Q232" s="83">
        <v>0</v>
      </c>
      <c r="R232" s="83">
        <v>13</v>
      </c>
      <c r="S232" s="83">
        <v>10</v>
      </c>
    </row>
    <row r="233" spans="1:19" ht="15.75" customHeight="1" x14ac:dyDescent="0.25">
      <c r="A233" s="83" t="s">
        <v>1081</v>
      </c>
      <c r="B233" s="83" t="s">
        <v>1113</v>
      </c>
      <c r="C233" s="83">
        <v>0</v>
      </c>
      <c r="D233" s="83">
        <v>0</v>
      </c>
      <c r="E233" s="83">
        <v>0</v>
      </c>
      <c r="F233" s="83" t="s">
        <v>1396</v>
      </c>
      <c r="G233" s="83">
        <v>0</v>
      </c>
      <c r="H233" s="83" t="s">
        <v>1174</v>
      </c>
      <c r="I233" s="83">
        <v>0</v>
      </c>
      <c r="J233" s="88">
        <v>8910</v>
      </c>
      <c r="K233" s="83">
        <v>0</v>
      </c>
      <c r="L233" s="83">
        <v>0</v>
      </c>
      <c r="M233" s="85">
        <v>43374</v>
      </c>
      <c r="N233" s="83">
        <v>2018</v>
      </c>
      <c r="O233" s="83">
        <v>0</v>
      </c>
      <c r="P233" s="83" t="s">
        <v>1175</v>
      </c>
      <c r="Q233" s="83">
        <v>0</v>
      </c>
      <c r="R233" s="83">
        <v>13</v>
      </c>
      <c r="S233" s="83">
        <v>10</v>
      </c>
    </row>
    <row r="234" spans="1:19" ht="15.75" customHeight="1" x14ac:dyDescent="0.25">
      <c r="A234" s="83" t="s">
        <v>1081</v>
      </c>
      <c r="B234" s="83" t="s">
        <v>1300</v>
      </c>
      <c r="C234" s="83">
        <v>0</v>
      </c>
      <c r="D234" s="83">
        <v>0</v>
      </c>
      <c r="E234" s="83">
        <v>0</v>
      </c>
      <c r="F234" s="83" t="s">
        <v>1397</v>
      </c>
      <c r="G234" s="83">
        <v>0</v>
      </c>
      <c r="H234" s="83" t="s">
        <v>1174</v>
      </c>
      <c r="I234" s="83">
        <v>0</v>
      </c>
      <c r="J234" s="88">
        <v>7168</v>
      </c>
      <c r="K234" s="83">
        <v>0</v>
      </c>
      <c r="L234" s="83">
        <v>0</v>
      </c>
      <c r="M234" s="85">
        <v>43374</v>
      </c>
      <c r="N234" s="83">
        <v>2018</v>
      </c>
      <c r="O234" s="83">
        <v>0</v>
      </c>
      <c r="P234" s="83" t="s">
        <v>1175</v>
      </c>
      <c r="Q234" s="83">
        <v>0</v>
      </c>
      <c r="R234" s="83">
        <v>13</v>
      </c>
      <c r="S234" s="83">
        <v>10</v>
      </c>
    </row>
    <row r="235" spans="1:19" ht="15.75" customHeight="1" x14ac:dyDescent="0.25">
      <c r="A235" s="83" t="s">
        <v>1081</v>
      </c>
      <c r="B235" s="83" t="s">
        <v>1113</v>
      </c>
      <c r="C235" s="83">
        <v>0</v>
      </c>
      <c r="D235" s="83">
        <v>0</v>
      </c>
      <c r="E235" s="83">
        <v>0</v>
      </c>
      <c r="F235" s="83" t="s">
        <v>1398</v>
      </c>
      <c r="G235" s="83">
        <v>0</v>
      </c>
      <c r="H235" s="83" t="s">
        <v>1174</v>
      </c>
      <c r="I235" s="83">
        <v>0</v>
      </c>
      <c r="J235" s="88">
        <v>5502</v>
      </c>
      <c r="K235" s="83">
        <v>0</v>
      </c>
      <c r="L235" s="83">
        <v>0</v>
      </c>
      <c r="M235" s="85">
        <v>43374</v>
      </c>
      <c r="N235" s="83">
        <v>2018</v>
      </c>
      <c r="O235" s="83">
        <v>0</v>
      </c>
      <c r="P235" s="83" t="s">
        <v>1175</v>
      </c>
      <c r="Q235" s="83">
        <v>0</v>
      </c>
      <c r="R235" s="83">
        <v>13</v>
      </c>
      <c r="S235" s="83">
        <v>10</v>
      </c>
    </row>
    <row r="236" spans="1:19" ht="15.75" customHeight="1" x14ac:dyDescent="0.25">
      <c r="A236" s="83" t="s">
        <v>1081</v>
      </c>
      <c r="B236" s="83" t="s">
        <v>1113</v>
      </c>
      <c r="C236" s="83">
        <v>0</v>
      </c>
      <c r="D236" s="83">
        <v>0</v>
      </c>
      <c r="E236" s="83">
        <v>0</v>
      </c>
      <c r="F236" s="83" t="s">
        <v>1399</v>
      </c>
      <c r="G236" s="83">
        <v>0</v>
      </c>
      <c r="H236" s="83" t="s">
        <v>1174</v>
      </c>
      <c r="I236" s="83">
        <v>0</v>
      </c>
      <c r="J236" s="88">
        <v>5460</v>
      </c>
      <c r="K236" s="83">
        <v>0</v>
      </c>
      <c r="L236" s="83">
        <v>0</v>
      </c>
      <c r="M236" s="85">
        <v>43374</v>
      </c>
      <c r="N236" s="83">
        <v>2018</v>
      </c>
      <c r="O236" s="83">
        <v>0</v>
      </c>
      <c r="P236" s="83" t="s">
        <v>1175</v>
      </c>
      <c r="Q236" s="83">
        <v>0</v>
      </c>
      <c r="R236" s="83">
        <v>13</v>
      </c>
      <c r="S236" s="83">
        <v>10</v>
      </c>
    </row>
    <row r="237" spans="1:19" ht="15.75" customHeight="1" x14ac:dyDescent="0.25">
      <c r="A237" s="83" t="s">
        <v>1081</v>
      </c>
      <c r="B237" s="83" t="s">
        <v>1113</v>
      </c>
      <c r="C237" s="83">
        <v>0</v>
      </c>
      <c r="D237" s="83">
        <v>0</v>
      </c>
      <c r="E237" s="83">
        <v>0</v>
      </c>
      <c r="F237" s="83" t="s">
        <v>1400</v>
      </c>
      <c r="G237" s="83">
        <v>0</v>
      </c>
      <c r="H237" s="83" t="s">
        <v>1174</v>
      </c>
      <c r="I237" s="83">
        <v>0</v>
      </c>
      <c r="J237" s="88">
        <v>2354</v>
      </c>
      <c r="K237" s="83">
        <v>0</v>
      </c>
      <c r="L237" s="83">
        <v>0</v>
      </c>
      <c r="M237" s="85">
        <v>43374</v>
      </c>
      <c r="N237" s="83">
        <v>2018</v>
      </c>
      <c r="O237" s="83">
        <v>0</v>
      </c>
      <c r="P237" s="83" t="s">
        <v>1175</v>
      </c>
      <c r="Q237" s="83">
        <v>0</v>
      </c>
      <c r="R237" s="83">
        <v>13</v>
      </c>
      <c r="S237" s="83">
        <v>10</v>
      </c>
    </row>
    <row r="238" spans="1:19" ht="15.75" customHeight="1" x14ac:dyDescent="0.25">
      <c r="A238" s="83" t="s">
        <v>1081</v>
      </c>
      <c r="B238" s="83" t="s">
        <v>1113</v>
      </c>
      <c r="C238" s="83">
        <v>0</v>
      </c>
      <c r="D238" s="83">
        <v>0</v>
      </c>
      <c r="E238" s="83">
        <v>0</v>
      </c>
      <c r="F238" s="83" t="s">
        <v>1401</v>
      </c>
      <c r="G238" s="83">
        <v>0</v>
      </c>
      <c r="H238" s="83" t="s">
        <v>1174</v>
      </c>
      <c r="I238" s="83">
        <v>0</v>
      </c>
      <c r="J238" s="88">
        <v>800</v>
      </c>
      <c r="K238" s="83">
        <v>0</v>
      </c>
      <c r="L238" s="83">
        <v>0</v>
      </c>
      <c r="M238" s="85">
        <v>43374</v>
      </c>
      <c r="N238" s="83">
        <v>2018</v>
      </c>
      <c r="O238" s="83">
        <v>0</v>
      </c>
      <c r="P238" s="83" t="s">
        <v>1175</v>
      </c>
      <c r="Q238" s="83">
        <v>0</v>
      </c>
      <c r="R238" s="83">
        <v>13</v>
      </c>
      <c r="S238" s="83">
        <v>10</v>
      </c>
    </row>
    <row r="239" spans="1:19" ht="15.75" customHeight="1" x14ac:dyDescent="0.25">
      <c r="A239" s="83" t="s">
        <v>1081</v>
      </c>
      <c r="B239" s="83" t="s">
        <v>1113</v>
      </c>
      <c r="C239" s="83">
        <v>0</v>
      </c>
      <c r="D239" s="83">
        <v>0</v>
      </c>
      <c r="E239" s="83">
        <v>0</v>
      </c>
      <c r="F239" s="83" t="s">
        <v>1402</v>
      </c>
      <c r="G239" s="83">
        <v>0</v>
      </c>
      <c r="H239" s="83" t="s">
        <v>1174</v>
      </c>
      <c r="I239" s="83">
        <v>0</v>
      </c>
      <c r="J239" s="88">
        <v>0</v>
      </c>
      <c r="K239" s="83">
        <v>0</v>
      </c>
      <c r="L239" s="83">
        <v>0</v>
      </c>
      <c r="M239" s="85">
        <v>43374</v>
      </c>
      <c r="N239" s="83">
        <v>2018</v>
      </c>
      <c r="O239" s="83">
        <v>0</v>
      </c>
      <c r="P239" s="83" t="s">
        <v>1175</v>
      </c>
      <c r="Q239" s="83">
        <v>0</v>
      </c>
      <c r="R239" s="83">
        <v>13</v>
      </c>
      <c r="S239" s="83">
        <v>10</v>
      </c>
    </row>
    <row r="240" spans="1:19" ht="15.75" customHeight="1" x14ac:dyDescent="0.25">
      <c r="A240" s="83" t="s">
        <v>62</v>
      </c>
      <c r="B240" s="83" t="s">
        <v>62</v>
      </c>
      <c r="C240" s="83">
        <v>0</v>
      </c>
      <c r="D240" s="83">
        <v>0</v>
      </c>
      <c r="E240" s="83">
        <v>0</v>
      </c>
      <c r="F240" s="83" t="s">
        <v>1112</v>
      </c>
      <c r="G240" s="83">
        <v>0</v>
      </c>
      <c r="H240" s="83" t="s">
        <v>1174</v>
      </c>
      <c r="I240" s="83">
        <v>0</v>
      </c>
      <c r="J240" s="88">
        <v>-49785</v>
      </c>
      <c r="K240" s="83">
        <v>0</v>
      </c>
      <c r="L240" s="83">
        <v>0</v>
      </c>
      <c r="M240" s="85">
        <v>43374</v>
      </c>
      <c r="N240" s="83">
        <v>2018</v>
      </c>
      <c r="O240" s="83">
        <v>0</v>
      </c>
      <c r="P240" s="83" t="s">
        <v>1175</v>
      </c>
      <c r="Q240" s="83">
        <v>0</v>
      </c>
      <c r="R240" s="83">
        <v>13</v>
      </c>
      <c r="S240" s="83">
        <v>10</v>
      </c>
    </row>
    <row r="241" spans="1:19" ht="15.75" customHeight="1" x14ac:dyDescent="0.25">
      <c r="A241" s="83" t="s">
        <v>1062</v>
      </c>
      <c r="B241" s="83" t="s">
        <v>1300</v>
      </c>
      <c r="C241" s="83">
        <v>0</v>
      </c>
      <c r="D241" s="83">
        <v>0</v>
      </c>
      <c r="E241" s="83">
        <v>0</v>
      </c>
      <c r="F241" s="83" t="s">
        <v>1403</v>
      </c>
      <c r="G241" s="83">
        <v>0</v>
      </c>
      <c r="H241" s="83" t="s">
        <v>1174</v>
      </c>
      <c r="I241" s="83" t="s">
        <v>1067</v>
      </c>
      <c r="J241" s="88">
        <v>67088.5</v>
      </c>
      <c r="K241" s="83">
        <v>0</v>
      </c>
      <c r="L241" s="83">
        <v>0</v>
      </c>
      <c r="M241" s="85">
        <v>43374</v>
      </c>
      <c r="N241" s="83">
        <v>2018</v>
      </c>
      <c r="O241" s="83">
        <v>0</v>
      </c>
      <c r="P241" s="83" t="s">
        <v>1175</v>
      </c>
      <c r="Q241" s="83">
        <v>0</v>
      </c>
      <c r="R241" s="83">
        <v>13</v>
      </c>
      <c r="S241" s="83">
        <v>10</v>
      </c>
    </row>
    <row r="242" spans="1:19" ht="15.75" customHeight="1" x14ac:dyDescent="0.25">
      <c r="A242" s="83" t="s">
        <v>1081</v>
      </c>
      <c r="B242" s="83" t="s">
        <v>1082</v>
      </c>
      <c r="C242" s="83">
        <v>0</v>
      </c>
      <c r="D242" s="83">
        <v>0</v>
      </c>
      <c r="E242" s="83">
        <v>0</v>
      </c>
      <c r="F242" s="83" t="s">
        <v>1404</v>
      </c>
      <c r="G242" s="83">
        <v>0</v>
      </c>
      <c r="H242" s="83" t="s">
        <v>1174</v>
      </c>
      <c r="I242" s="83" t="s">
        <v>1067</v>
      </c>
      <c r="J242" s="88">
        <v>1738</v>
      </c>
      <c r="K242" s="83">
        <v>0</v>
      </c>
      <c r="L242" s="83">
        <v>0</v>
      </c>
      <c r="M242" s="85">
        <v>43344</v>
      </c>
      <c r="N242" s="83">
        <v>2018</v>
      </c>
      <c r="O242" s="83">
        <v>0</v>
      </c>
      <c r="P242" s="83" t="s">
        <v>1191</v>
      </c>
      <c r="Q242" s="83">
        <v>0</v>
      </c>
      <c r="R242" s="83">
        <v>13</v>
      </c>
      <c r="S242" s="83">
        <v>9</v>
      </c>
    </row>
    <row r="243" spans="1:19" ht="15.75" customHeight="1" x14ac:dyDescent="0.25">
      <c r="A243" s="83" t="s">
        <v>1081</v>
      </c>
      <c r="B243" s="83" t="s">
        <v>1308</v>
      </c>
      <c r="C243" s="83">
        <v>0</v>
      </c>
      <c r="D243" s="83">
        <v>0</v>
      </c>
      <c r="E243" s="83">
        <v>0</v>
      </c>
      <c r="F243" s="83" t="s">
        <v>1405</v>
      </c>
      <c r="G243" s="83">
        <v>0</v>
      </c>
      <c r="H243" s="83" t="s">
        <v>1174</v>
      </c>
      <c r="I243" s="83" t="s">
        <v>1067</v>
      </c>
      <c r="J243" s="88">
        <v>15015</v>
      </c>
      <c r="K243" s="83">
        <v>0</v>
      </c>
      <c r="L243" s="83">
        <v>0</v>
      </c>
      <c r="M243" s="85">
        <v>43344</v>
      </c>
      <c r="N243" s="83">
        <v>2018</v>
      </c>
      <c r="O243" s="83">
        <v>0</v>
      </c>
      <c r="P243" s="83" t="s">
        <v>1191</v>
      </c>
      <c r="Q243" s="83">
        <v>0</v>
      </c>
      <c r="R243" s="83">
        <v>13</v>
      </c>
      <c r="S243" s="83">
        <v>9</v>
      </c>
    </row>
    <row r="244" spans="1:19" ht="15.75" customHeight="1" x14ac:dyDescent="0.25">
      <c r="A244" s="83" t="s">
        <v>1062</v>
      </c>
      <c r="B244" s="83" t="s">
        <v>1300</v>
      </c>
      <c r="C244" s="83">
        <v>0</v>
      </c>
      <c r="D244" s="83">
        <v>0</v>
      </c>
      <c r="E244" s="83">
        <v>0</v>
      </c>
      <c r="F244" s="83" t="s">
        <v>1406</v>
      </c>
      <c r="G244" s="83">
        <v>0</v>
      </c>
      <c r="H244" s="83" t="s">
        <v>1262</v>
      </c>
      <c r="I244" s="83" t="s">
        <v>1067</v>
      </c>
      <c r="J244" s="88">
        <v>407</v>
      </c>
      <c r="K244" s="83">
        <v>0</v>
      </c>
      <c r="L244" s="83">
        <v>0</v>
      </c>
      <c r="M244" s="85">
        <v>43344</v>
      </c>
      <c r="N244" s="83">
        <v>2018</v>
      </c>
      <c r="O244" s="83">
        <v>0</v>
      </c>
      <c r="P244" s="83" t="s">
        <v>1191</v>
      </c>
      <c r="Q244" s="83">
        <v>316</v>
      </c>
      <c r="R244" s="83">
        <v>12</v>
      </c>
      <c r="S244" s="83">
        <v>9</v>
      </c>
    </row>
    <row r="245" spans="1:19" ht="15.75" customHeight="1" x14ac:dyDescent="0.25">
      <c r="A245" s="83" t="s">
        <v>1062</v>
      </c>
      <c r="B245" s="83" t="s">
        <v>1300</v>
      </c>
      <c r="C245" s="83">
        <v>0</v>
      </c>
      <c r="D245" s="83">
        <v>0</v>
      </c>
      <c r="E245" s="83">
        <v>0</v>
      </c>
      <c r="F245" s="83" t="s">
        <v>1407</v>
      </c>
      <c r="G245" s="83">
        <v>0</v>
      </c>
      <c r="H245" s="83" t="s">
        <v>1262</v>
      </c>
      <c r="I245" s="83" t="s">
        <v>1067</v>
      </c>
      <c r="J245" s="88">
        <v>832.5</v>
      </c>
      <c r="K245" s="83">
        <v>0</v>
      </c>
      <c r="L245" s="83">
        <v>0</v>
      </c>
      <c r="M245" s="85">
        <v>43344</v>
      </c>
      <c r="N245" s="83">
        <v>2018</v>
      </c>
      <c r="O245" s="83">
        <v>0</v>
      </c>
      <c r="P245" s="83" t="s">
        <v>1191</v>
      </c>
      <c r="Q245" s="83">
        <v>0</v>
      </c>
      <c r="R245" s="83">
        <v>12</v>
      </c>
      <c r="S245" s="83">
        <v>9</v>
      </c>
    </row>
    <row r="246" spans="1:19" ht="15.75" customHeight="1" x14ac:dyDescent="0.25">
      <c r="A246" s="83" t="s">
        <v>1062</v>
      </c>
      <c r="B246" s="83" t="s">
        <v>1300</v>
      </c>
      <c r="C246" s="83">
        <v>0</v>
      </c>
      <c r="D246" s="83">
        <v>0</v>
      </c>
      <c r="E246" s="83">
        <v>0</v>
      </c>
      <c r="F246" s="83" t="s">
        <v>1408</v>
      </c>
      <c r="G246" s="83">
        <v>0</v>
      </c>
      <c r="H246" s="83" t="s">
        <v>1262</v>
      </c>
      <c r="I246" s="83" t="s">
        <v>1067</v>
      </c>
      <c r="J246" s="88">
        <v>370</v>
      </c>
      <c r="K246" s="83">
        <v>0</v>
      </c>
      <c r="L246" s="83">
        <v>0</v>
      </c>
      <c r="M246" s="85">
        <v>43344</v>
      </c>
      <c r="N246" s="83">
        <v>2018</v>
      </c>
      <c r="O246" s="83">
        <v>0</v>
      </c>
      <c r="P246" s="83" t="s">
        <v>1191</v>
      </c>
      <c r="Q246" s="83">
        <v>0</v>
      </c>
      <c r="R246" s="83">
        <v>12</v>
      </c>
      <c r="S246" s="83">
        <v>9</v>
      </c>
    </row>
    <row r="247" spans="1:19" ht="15.75" customHeight="1" x14ac:dyDescent="0.25">
      <c r="A247" s="83" t="s">
        <v>1062</v>
      </c>
      <c r="B247" s="83" t="s">
        <v>1300</v>
      </c>
      <c r="C247" s="83">
        <v>0</v>
      </c>
      <c r="D247" s="83">
        <v>0</v>
      </c>
      <c r="E247" s="83">
        <v>0</v>
      </c>
      <c r="F247" s="83" t="s">
        <v>1409</v>
      </c>
      <c r="G247" s="83">
        <v>0</v>
      </c>
      <c r="H247" s="83" t="s">
        <v>1262</v>
      </c>
      <c r="I247" s="83" t="s">
        <v>1067</v>
      </c>
      <c r="J247" s="88">
        <v>1295</v>
      </c>
      <c r="K247" s="83">
        <v>0</v>
      </c>
      <c r="L247" s="83">
        <v>0</v>
      </c>
      <c r="M247" s="85">
        <v>43344</v>
      </c>
      <c r="N247" s="83">
        <v>2018</v>
      </c>
      <c r="O247" s="83">
        <v>0</v>
      </c>
      <c r="P247" s="83" t="s">
        <v>1191</v>
      </c>
      <c r="Q247" s="83">
        <v>0</v>
      </c>
      <c r="R247" s="83">
        <v>12</v>
      </c>
      <c r="S247" s="83">
        <v>9</v>
      </c>
    </row>
    <row r="248" spans="1:19" ht="15.75" customHeight="1" x14ac:dyDescent="0.25">
      <c r="A248" s="83" t="s">
        <v>1062</v>
      </c>
      <c r="B248" s="83" t="s">
        <v>1300</v>
      </c>
      <c r="C248" s="83">
        <v>0</v>
      </c>
      <c r="D248" s="83">
        <v>0</v>
      </c>
      <c r="E248" s="83">
        <v>0</v>
      </c>
      <c r="F248" s="83" t="s">
        <v>1410</v>
      </c>
      <c r="G248" s="83">
        <v>0</v>
      </c>
      <c r="H248" s="83" t="s">
        <v>1262</v>
      </c>
      <c r="I248" s="83" t="s">
        <v>1067</v>
      </c>
      <c r="J248" s="88">
        <v>518</v>
      </c>
      <c r="K248" s="83">
        <v>0</v>
      </c>
      <c r="L248" s="83">
        <v>0</v>
      </c>
      <c r="M248" s="85">
        <v>43344</v>
      </c>
      <c r="N248" s="83">
        <v>2018</v>
      </c>
      <c r="O248" s="83">
        <v>0</v>
      </c>
      <c r="P248" s="83" t="s">
        <v>1191</v>
      </c>
      <c r="Q248" s="83">
        <v>0</v>
      </c>
      <c r="R248" s="83">
        <v>12</v>
      </c>
      <c r="S248" s="83">
        <v>9</v>
      </c>
    </row>
    <row r="249" spans="1:19" ht="15.75" customHeight="1" x14ac:dyDescent="0.25">
      <c r="A249" s="83" t="s">
        <v>1062</v>
      </c>
      <c r="B249" s="83" t="s">
        <v>1300</v>
      </c>
      <c r="C249" s="83">
        <v>0</v>
      </c>
      <c r="D249" s="83">
        <v>0</v>
      </c>
      <c r="E249" s="83">
        <v>0</v>
      </c>
      <c r="F249" s="83" t="s">
        <v>1411</v>
      </c>
      <c r="G249" s="83">
        <v>0</v>
      </c>
      <c r="H249" s="83" t="s">
        <v>1262</v>
      </c>
      <c r="I249" s="83" t="s">
        <v>1067</v>
      </c>
      <c r="J249" s="88">
        <v>832.5</v>
      </c>
      <c r="K249" s="83">
        <v>0</v>
      </c>
      <c r="L249" s="83">
        <v>0</v>
      </c>
      <c r="M249" s="85">
        <v>43344</v>
      </c>
      <c r="N249" s="83">
        <v>2018</v>
      </c>
      <c r="O249" s="83">
        <v>0</v>
      </c>
      <c r="P249" s="83" t="s">
        <v>1191</v>
      </c>
      <c r="Q249" s="83">
        <v>0</v>
      </c>
      <c r="R249" s="83">
        <v>12</v>
      </c>
      <c r="S249" s="83">
        <v>9</v>
      </c>
    </row>
    <row r="250" spans="1:19" ht="15.75" customHeight="1" x14ac:dyDescent="0.25">
      <c r="A250" s="83" t="s">
        <v>1306</v>
      </c>
      <c r="B250" s="83" t="s">
        <v>1306</v>
      </c>
      <c r="C250" s="83">
        <v>0</v>
      </c>
      <c r="D250" s="83">
        <v>0</v>
      </c>
      <c r="E250" s="83">
        <v>0</v>
      </c>
      <c r="F250" s="83" t="s">
        <v>1412</v>
      </c>
      <c r="G250" s="83">
        <v>0</v>
      </c>
      <c r="H250" s="83" t="s">
        <v>1262</v>
      </c>
      <c r="I250" s="83" t="s">
        <v>1067</v>
      </c>
      <c r="J250" s="88">
        <v>3498.62</v>
      </c>
      <c r="K250" s="83">
        <v>0</v>
      </c>
      <c r="L250" s="83">
        <v>0</v>
      </c>
      <c r="M250" s="85">
        <v>43344</v>
      </c>
      <c r="N250" s="83">
        <v>2018</v>
      </c>
      <c r="O250" s="83">
        <v>0</v>
      </c>
      <c r="P250" s="83" t="s">
        <v>1191</v>
      </c>
      <c r="Q250" s="83">
        <v>0</v>
      </c>
      <c r="R250" s="83">
        <v>12</v>
      </c>
      <c r="S250" s="83">
        <v>9</v>
      </c>
    </row>
    <row r="251" spans="1:19" ht="15.75" customHeight="1" x14ac:dyDescent="0.25">
      <c r="A251" s="83" t="s">
        <v>1306</v>
      </c>
      <c r="B251" s="83" t="s">
        <v>1306</v>
      </c>
      <c r="C251" s="83">
        <v>0</v>
      </c>
      <c r="D251" s="83">
        <v>0</v>
      </c>
      <c r="E251" s="83">
        <v>0</v>
      </c>
      <c r="F251" s="83" t="s">
        <v>1413</v>
      </c>
      <c r="G251" s="83">
        <v>0</v>
      </c>
      <c r="H251" s="83" t="s">
        <v>1262</v>
      </c>
      <c r="I251" s="83" t="s">
        <v>1067</v>
      </c>
      <c r="J251" s="88">
        <v>934.56</v>
      </c>
      <c r="K251" s="83">
        <v>0</v>
      </c>
      <c r="L251" s="83">
        <v>0</v>
      </c>
      <c r="M251" s="85">
        <v>43344</v>
      </c>
      <c r="N251" s="83">
        <v>2018</v>
      </c>
      <c r="O251" s="83">
        <v>0</v>
      </c>
      <c r="P251" s="83" t="s">
        <v>1191</v>
      </c>
      <c r="Q251" s="83">
        <v>0</v>
      </c>
      <c r="R251" s="83">
        <v>12</v>
      </c>
      <c r="S251" s="83">
        <v>9</v>
      </c>
    </row>
    <row r="252" spans="1:19" ht="15.75" customHeight="1" x14ac:dyDescent="0.25">
      <c r="A252" s="83" t="s">
        <v>1306</v>
      </c>
      <c r="B252" s="83" t="s">
        <v>1306</v>
      </c>
      <c r="C252" s="83">
        <v>0</v>
      </c>
      <c r="D252" s="83">
        <v>0</v>
      </c>
      <c r="E252" s="83">
        <v>0</v>
      </c>
      <c r="F252" s="83" t="s">
        <v>1414</v>
      </c>
      <c r="G252" s="83">
        <v>0</v>
      </c>
      <c r="H252" s="83" t="s">
        <v>1262</v>
      </c>
      <c r="I252" s="83" t="s">
        <v>1067</v>
      </c>
      <c r="J252" s="88">
        <v>1762.41</v>
      </c>
      <c r="K252" s="83">
        <v>0</v>
      </c>
      <c r="L252" s="83">
        <v>0</v>
      </c>
      <c r="M252" s="85">
        <v>43344</v>
      </c>
      <c r="N252" s="83">
        <v>2018</v>
      </c>
      <c r="O252" s="83">
        <v>0</v>
      </c>
      <c r="P252" s="83" t="s">
        <v>1191</v>
      </c>
      <c r="Q252" s="83">
        <v>0</v>
      </c>
      <c r="R252" s="83">
        <v>12</v>
      </c>
      <c r="S252" s="83">
        <v>9</v>
      </c>
    </row>
    <row r="253" spans="1:19" ht="15.75" customHeight="1" x14ac:dyDescent="0.25">
      <c r="A253" s="83" t="s">
        <v>29</v>
      </c>
      <c r="B253" s="83" t="s">
        <v>29</v>
      </c>
      <c r="C253" s="83">
        <v>0</v>
      </c>
      <c r="D253" s="83">
        <v>0</v>
      </c>
      <c r="E253" s="83">
        <v>0</v>
      </c>
      <c r="F253" s="83" t="s">
        <v>1415</v>
      </c>
      <c r="G253" s="83">
        <v>0</v>
      </c>
      <c r="H253" s="83" t="s">
        <v>1262</v>
      </c>
      <c r="I253" s="83" t="s">
        <v>14</v>
      </c>
      <c r="J253" s="88">
        <v>360.5</v>
      </c>
      <c r="K253" s="83">
        <v>0</v>
      </c>
      <c r="L253" s="83">
        <v>0</v>
      </c>
      <c r="M253" s="85">
        <v>43344</v>
      </c>
      <c r="N253" s="83">
        <v>2018</v>
      </c>
      <c r="O253" s="83">
        <v>0</v>
      </c>
      <c r="P253" s="83" t="s">
        <v>1191</v>
      </c>
      <c r="Q253" s="83">
        <v>0</v>
      </c>
      <c r="R253" s="83">
        <v>12</v>
      </c>
      <c r="S253" s="83">
        <v>9</v>
      </c>
    </row>
    <row r="254" spans="1:19" ht="15.75" customHeight="1" x14ac:dyDescent="0.25">
      <c r="A254" s="83" t="s">
        <v>29</v>
      </c>
      <c r="B254" s="83" t="s">
        <v>29</v>
      </c>
      <c r="C254" s="83">
        <v>0</v>
      </c>
      <c r="D254" s="83">
        <v>0</v>
      </c>
      <c r="E254" s="83">
        <v>0</v>
      </c>
      <c r="F254" s="83" t="s">
        <v>1416</v>
      </c>
      <c r="G254" s="83">
        <v>0</v>
      </c>
      <c r="H254" s="83" t="s">
        <v>1262</v>
      </c>
      <c r="I254" s="83" t="s">
        <v>14</v>
      </c>
      <c r="J254" s="88">
        <v>360.5</v>
      </c>
      <c r="K254" s="83">
        <v>0</v>
      </c>
      <c r="L254" s="83">
        <v>0</v>
      </c>
      <c r="M254" s="85">
        <v>43344</v>
      </c>
      <c r="N254" s="83">
        <v>2018</v>
      </c>
      <c r="O254" s="83">
        <v>0</v>
      </c>
      <c r="P254" s="83" t="s">
        <v>1191</v>
      </c>
      <c r="Q254" s="83">
        <v>0</v>
      </c>
      <c r="R254" s="83">
        <v>12</v>
      </c>
      <c r="S254" s="83">
        <v>9</v>
      </c>
    </row>
    <row r="255" spans="1:19" ht="15.75" customHeight="1" x14ac:dyDescent="0.25">
      <c r="A255" s="83" t="s">
        <v>29</v>
      </c>
      <c r="B255" s="83" t="s">
        <v>29</v>
      </c>
      <c r="C255" s="83">
        <v>0</v>
      </c>
      <c r="D255" s="83">
        <v>0</v>
      </c>
      <c r="E255" s="83">
        <v>0</v>
      </c>
      <c r="F255" s="83" t="s">
        <v>1417</v>
      </c>
      <c r="G255" s="83">
        <v>0</v>
      </c>
      <c r="H255" s="83" t="s">
        <v>1262</v>
      </c>
      <c r="I255" s="83" t="s">
        <v>14</v>
      </c>
      <c r="J255" s="88">
        <v>360.5</v>
      </c>
      <c r="K255" s="83">
        <v>0</v>
      </c>
      <c r="L255" s="83">
        <v>0</v>
      </c>
      <c r="M255" s="85">
        <v>43344</v>
      </c>
      <c r="N255" s="83">
        <v>2018</v>
      </c>
      <c r="O255" s="83">
        <v>0</v>
      </c>
      <c r="P255" s="83" t="s">
        <v>1191</v>
      </c>
      <c r="Q255" s="83">
        <v>0</v>
      </c>
      <c r="R255" s="83">
        <v>12</v>
      </c>
      <c r="S255" s="83">
        <v>9</v>
      </c>
    </row>
    <row r="256" spans="1:19" ht="15.75" customHeight="1" x14ac:dyDescent="0.25">
      <c r="A256" s="83" t="s">
        <v>1081</v>
      </c>
      <c r="B256" s="83" t="s">
        <v>1082</v>
      </c>
      <c r="C256" s="83">
        <v>0</v>
      </c>
      <c r="D256" s="83">
        <v>0</v>
      </c>
      <c r="E256" s="83">
        <v>0</v>
      </c>
      <c r="F256" s="83" t="s">
        <v>1418</v>
      </c>
      <c r="G256" s="83">
        <v>0</v>
      </c>
      <c r="H256" s="83" t="s">
        <v>1262</v>
      </c>
      <c r="I256" s="83" t="s">
        <v>1067</v>
      </c>
      <c r="J256" s="88">
        <v>2208.62</v>
      </c>
      <c r="K256" s="83">
        <v>0</v>
      </c>
      <c r="L256" s="83">
        <v>0</v>
      </c>
      <c r="M256" s="85">
        <v>43344</v>
      </c>
      <c r="N256" s="83">
        <v>2018</v>
      </c>
      <c r="O256" s="83">
        <v>0</v>
      </c>
      <c r="P256" s="83" t="s">
        <v>1191</v>
      </c>
      <c r="Q256" s="83">
        <v>0</v>
      </c>
      <c r="R256" s="83">
        <v>12</v>
      </c>
      <c r="S256" s="83">
        <v>9</v>
      </c>
    </row>
    <row r="257" spans="1:19" ht="15.75" customHeight="1" x14ac:dyDescent="0.25">
      <c r="A257" s="83" t="s">
        <v>1081</v>
      </c>
      <c r="B257" s="83" t="s">
        <v>1082</v>
      </c>
      <c r="C257" s="83">
        <v>0</v>
      </c>
      <c r="D257" s="83">
        <v>0</v>
      </c>
      <c r="E257" s="83">
        <v>0</v>
      </c>
      <c r="F257" s="83" t="s">
        <v>1419</v>
      </c>
      <c r="G257" s="83">
        <v>0</v>
      </c>
      <c r="H257" s="83" t="s">
        <v>1262</v>
      </c>
      <c r="I257" s="83" t="s">
        <v>1067</v>
      </c>
      <c r="J257" s="88">
        <v>500</v>
      </c>
      <c r="K257" s="83">
        <v>0</v>
      </c>
      <c r="L257" s="83">
        <v>0</v>
      </c>
      <c r="M257" s="85">
        <v>43344</v>
      </c>
      <c r="N257" s="83">
        <v>2018</v>
      </c>
      <c r="O257" s="83">
        <v>0</v>
      </c>
      <c r="P257" s="83" t="s">
        <v>1191</v>
      </c>
      <c r="Q257" s="83">
        <v>0</v>
      </c>
      <c r="R257" s="83">
        <v>12</v>
      </c>
      <c r="S257" s="83">
        <v>9</v>
      </c>
    </row>
    <row r="258" spans="1:19" ht="15.75" customHeight="1" x14ac:dyDescent="0.25">
      <c r="A258" s="83" t="s">
        <v>1081</v>
      </c>
      <c r="B258" s="83" t="s">
        <v>1082</v>
      </c>
      <c r="C258" s="83">
        <v>0</v>
      </c>
      <c r="D258" s="83">
        <v>0</v>
      </c>
      <c r="E258" s="83">
        <v>0</v>
      </c>
      <c r="F258" s="83" t="s">
        <v>1420</v>
      </c>
      <c r="G258" s="83">
        <v>0</v>
      </c>
      <c r="H258" s="83" t="s">
        <v>1262</v>
      </c>
      <c r="I258" s="83" t="s">
        <v>1067</v>
      </c>
      <c r="J258" s="88">
        <v>0</v>
      </c>
      <c r="K258" s="83">
        <v>0</v>
      </c>
      <c r="L258" s="83">
        <v>0</v>
      </c>
      <c r="M258" s="85">
        <v>43344</v>
      </c>
      <c r="N258" s="83">
        <v>2018</v>
      </c>
      <c r="O258" s="83">
        <v>0</v>
      </c>
      <c r="P258" s="83" t="s">
        <v>1191</v>
      </c>
      <c r="Q258" s="83">
        <v>0</v>
      </c>
      <c r="R258" s="83">
        <v>12</v>
      </c>
      <c r="S258" s="83">
        <v>9</v>
      </c>
    </row>
    <row r="259" spans="1:19" ht="15.75" customHeight="1" x14ac:dyDescent="0.25">
      <c r="A259" s="83" t="s">
        <v>1081</v>
      </c>
      <c r="B259" s="83" t="s">
        <v>1082</v>
      </c>
      <c r="C259" s="83">
        <v>0</v>
      </c>
      <c r="D259" s="83">
        <v>0</v>
      </c>
      <c r="E259" s="83">
        <v>0</v>
      </c>
      <c r="F259" s="83" t="s">
        <v>1421</v>
      </c>
      <c r="G259" s="83">
        <v>0</v>
      </c>
      <c r="H259" s="83" t="s">
        <v>1262</v>
      </c>
      <c r="I259" s="83" t="s">
        <v>1067</v>
      </c>
      <c r="J259" s="88">
        <v>910.6</v>
      </c>
      <c r="K259" s="83">
        <v>0</v>
      </c>
      <c r="L259" s="83">
        <v>0</v>
      </c>
      <c r="M259" s="85">
        <v>43344</v>
      </c>
      <c r="N259" s="83">
        <v>2018</v>
      </c>
      <c r="O259" s="83">
        <v>0</v>
      </c>
      <c r="P259" s="83" t="s">
        <v>1191</v>
      </c>
      <c r="Q259" s="83">
        <v>0</v>
      </c>
      <c r="R259" s="83">
        <v>12</v>
      </c>
      <c r="S259" s="83">
        <v>9</v>
      </c>
    </row>
    <row r="260" spans="1:19" ht="15.75" customHeight="1" x14ac:dyDescent="0.25">
      <c r="A260" s="83" t="s">
        <v>1081</v>
      </c>
      <c r="B260" s="83" t="s">
        <v>1308</v>
      </c>
      <c r="C260" s="83">
        <v>0</v>
      </c>
      <c r="D260" s="83">
        <v>0</v>
      </c>
      <c r="E260" s="83">
        <v>0</v>
      </c>
      <c r="F260" s="83" t="s">
        <v>1422</v>
      </c>
      <c r="G260" s="83">
        <v>0</v>
      </c>
      <c r="H260" s="83" t="s">
        <v>1262</v>
      </c>
      <c r="I260" s="83" t="s">
        <v>1067</v>
      </c>
      <c r="J260" s="88">
        <v>1000</v>
      </c>
      <c r="K260" s="83">
        <v>0</v>
      </c>
      <c r="L260" s="83">
        <v>0</v>
      </c>
      <c r="M260" s="85">
        <v>43344</v>
      </c>
      <c r="N260" s="83">
        <v>2018</v>
      </c>
      <c r="O260" s="83">
        <v>0</v>
      </c>
      <c r="P260" s="83" t="s">
        <v>1191</v>
      </c>
      <c r="Q260" s="83">
        <v>0</v>
      </c>
      <c r="R260" s="83">
        <v>12</v>
      </c>
      <c r="S260" s="83">
        <v>9</v>
      </c>
    </row>
    <row r="261" spans="1:19" ht="15.75" customHeight="1" x14ac:dyDescent="0.25">
      <c r="A261" s="83" t="s">
        <v>1081</v>
      </c>
      <c r="B261" s="83" t="s">
        <v>1308</v>
      </c>
      <c r="C261" s="83">
        <v>0</v>
      </c>
      <c r="D261" s="83">
        <v>0</v>
      </c>
      <c r="E261" s="83">
        <v>0</v>
      </c>
      <c r="F261" s="83" t="s">
        <v>1423</v>
      </c>
      <c r="G261" s="83">
        <v>0</v>
      </c>
      <c r="H261" s="83" t="s">
        <v>1262</v>
      </c>
      <c r="I261" s="83" t="s">
        <v>1067</v>
      </c>
      <c r="J261" s="88">
        <v>160</v>
      </c>
      <c r="K261" s="83">
        <v>0</v>
      </c>
      <c r="L261" s="83">
        <v>0</v>
      </c>
      <c r="M261" s="85">
        <v>43344</v>
      </c>
      <c r="N261" s="83">
        <v>2018</v>
      </c>
      <c r="O261" s="83">
        <v>0</v>
      </c>
      <c r="P261" s="83" t="s">
        <v>1191</v>
      </c>
      <c r="Q261" s="83">
        <v>0</v>
      </c>
      <c r="R261" s="83">
        <v>12</v>
      </c>
      <c r="S261" s="83">
        <v>9</v>
      </c>
    </row>
    <row r="262" spans="1:19" ht="15.75" customHeight="1" x14ac:dyDescent="0.25">
      <c r="A262" s="83" t="s">
        <v>1081</v>
      </c>
      <c r="B262" s="83" t="s">
        <v>1308</v>
      </c>
      <c r="C262" s="83">
        <v>0</v>
      </c>
      <c r="D262" s="83">
        <v>0</v>
      </c>
      <c r="E262" s="83">
        <v>0</v>
      </c>
      <c r="F262" s="83" t="s">
        <v>1424</v>
      </c>
      <c r="G262" s="83">
        <v>0</v>
      </c>
      <c r="H262" s="83" t="s">
        <v>1262</v>
      </c>
      <c r="I262" s="83" t="s">
        <v>1067</v>
      </c>
      <c r="J262" s="88">
        <v>770</v>
      </c>
      <c r="K262" s="83">
        <v>0</v>
      </c>
      <c r="L262" s="83">
        <v>0</v>
      </c>
      <c r="M262" s="85">
        <v>43344</v>
      </c>
      <c r="N262" s="83">
        <v>2018</v>
      </c>
      <c r="O262" s="83">
        <v>0</v>
      </c>
      <c r="P262" s="83" t="s">
        <v>1191</v>
      </c>
      <c r="Q262" s="83">
        <v>0</v>
      </c>
      <c r="R262" s="83">
        <v>12</v>
      </c>
      <c r="S262" s="83">
        <v>9</v>
      </c>
    </row>
    <row r="263" spans="1:19" ht="15.75" customHeight="1" x14ac:dyDescent="0.25">
      <c r="A263" s="83" t="s">
        <v>1081</v>
      </c>
      <c r="B263" s="83" t="s">
        <v>1308</v>
      </c>
      <c r="C263" s="83">
        <v>0</v>
      </c>
      <c r="D263" s="83">
        <v>0</v>
      </c>
      <c r="E263" s="83">
        <v>0</v>
      </c>
      <c r="F263" s="83" t="s">
        <v>1425</v>
      </c>
      <c r="G263" s="83">
        <v>0</v>
      </c>
      <c r="H263" s="83" t="s">
        <v>1262</v>
      </c>
      <c r="I263" s="83" t="s">
        <v>1067</v>
      </c>
      <c r="J263" s="88">
        <v>0</v>
      </c>
      <c r="K263" s="83">
        <v>0</v>
      </c>
      <c r="L263" s="83">
        <v>0</v>
      </c>
      <c r="M263" s="85">
        <v>43344</v>
      </c>
      <c r="N263" s="83">
        <v>2018</v>
      </c>
      <c r="O263" s="83">
        <v>0</v>
      </c>
      <c r="P263" s="83" t="s">
        <v>1191</v>
      </c>
      <c r="Q263" s="83">
        <v>0</v>
      </c>
      <c r="R263" s="83">
        <v>12</v>
      </c>
      <c r="S263" s="83">
        <v>9</v>
      </c>
    </row>
    <row r="264" spans="1:19" ht="15.75" customHeight="1" x14ac:dyDescent="0.25">
      <c r="A264" s="83" t="s">
        <v>1081</v>
      </c>
      <c r="B264" s="83" t="s">
        <v>1308</v>
      </c>
      <c r="C264" s="83">
        <v>0</v>
      </c>
      <c r="D264" s="83">
        <v>0</v>
      </c>
      <c r="E264" s="83">
        <v>0</v>
      </c>
      <c r="F264" s="83" t="s">
        <v>1426</v>
      </c>
      <c r="G264" s="83">
        <v>0</v>
      </c>
      <c r="H264" s="83" t="s">
        <v>1262</v>
      </c>
      <c r="I264" s="83" t="s">
        <v>1067</v>
      </c>
      <c r="J264" s="88">
        <v>0</v>
      </c>
      <c r="K264" s="83">
        <v>0</v>
      </c>
      <c r="L264" s="83">
        <v>0</v>
      </c>
      <c r="M264" s="85">
        <v>43344</v>
      </c>
      <c r="N264" s="83">
        <v>2018</v>
      </c>
      <c r="O264" s="83">
        <v>0</v>
      </c>
      <c r="P264" s="83" t="s">
        <v>1191</v>
      </c>
      <c r="Q264" s="83">
        <v>0</v>
      </c>
      <c r="R264" s="83">
        <v>12</v>
      </c>
      <c r="S264" s="83">
        <v>9</v>
      </c>
    </row>
    <row r="265" spans="1:19" ht="15.75" customHeight="1" x14ac:dyDescent="0.25">
      <c r="A265" s="83" t="s">
        <v>1062</v>
      </c>
      <c r="B265" s="83" t="s">
        <v>1300</v>
      </c>
      <c r="C265" s="83">
        <v>0</v>
      </c>
      <c r="D265" s="83">
        <v>0</v>
      </c>
      <c r="E265" s="83">
        <v>0</v>
      </c>
      <c r="F265" s="83" t="s">
        <v>1427</v>
      </c>
      <c r="G265" s="83">
        <v>0</v>
      </c>
      <c r="H265" s="83" t="s">
        <v>1262</v>
      </c>
      <c r="I265" s="83" t="s">
        <v>1067</v>
      </c>
      <c r="J265" s="88">
        <v>0</v>
      </c>
      <c r="K265" s="83">
        <v>0</v>
      </c>
      <c r="L265" s="83">
        <v>0</v>
      </c>
      <c r="M265" s="85">
        <v>43344</v>
      </c>
      <c r="N265" s="83">
        <v>2018</v>
      </c>
      <c r="O265" s="83">
        <v>0</v>
      </c>
      <c r="P265" s="83" t="s">
        <v>1191</v>
      </c>
      <c r="Q265" s="83">
        <v>0</v>
      </c>
      <c r="R265" s="83">
        <v>12</v>
      </c>
      <c r="S265" s="83">
        <v>9</v>
      </c>
    </row>
    <row r="266" spans="1:19" ht="15.75" customHeight="1" x14ac:dyDescent="0.25">
      <c r="A266" s="83" t="s">
        <v>1062</v>
      </c>
      <c r="B266" s="83" t="s">
        <v>1300</v>
      </c>
      <c r="C266" s="83">
        <v>0</v>
      </c>
      <c r="D266" s="83">
        <v>0</v>
      </c>
      <c r="E266" s="83">
        <v>0</v>
      </c>
      <c r="F266" s="83" t="s">
        <v>1428</v>
      </c>
      <c r="G266" s="83">
        <v>0</v>
      </c>
      <c r="H266" s="83" t="s">
        <v>1283</v>
      </c>
      <c r="I266" s="83" t="s">
        <v>14</v>
      </c>
      <c r="J266" s="88">
        <v>0</v>
      </c>
      <c r="K266" s="83">
        <v>0</v>
      </c>
      <c r="L266" s="83">
        <v>0</v>
      </c>
      <c r="M266" s="85">
        <v>43405</v>
      </c>
      <c r="N266" s="83">
        <v>2018</v>
      </c>
      <c r="O266" s="83">
        <v>0</v>
      </c>
      <c r="P266" s="83" t="s">
        <v>1274</v>
      </c>
      <c r="Q266" s="83">
        <v>199</v>
      </c>
      <c r="R266" s="83">
        <v>14</v>
      </c>
      <c r="S266" s="83">
        <v>11</v>
      </c>
    </row>
    <row r="267" spans="1:19" ht="15.75" customHeight="1" x14ac:dyDescent="0.25">
      <c r="A267" s="83" t="s">
        <v>1062</v>
      </c>
      <c r="B267" s="83" t="s">
        <v>1300</v>
      </c>
      <c r="C267" s="83">
        <v>0</v>
      </c>
      <c r="D267" s="83">
        <v>0</v>
      </c>
      <c r="E267" s="83">
        <v>0</v>
      </c>
      <c r="F267" s="83" t="s">
        <v>1429</v>
      </c>
      <c r="G267" s="83">
        <v>0</v>
      </c>
      <c r="H267" s="83" t="s">
        <v>1283</v>
      </c>
      <c r="I267" s="83" t="s">
        <v>14</v>
      </c>
      <c r="J267" s="88">
        <v>0</v>
      </c>
      <c r="K267" s="83">
        <v>0</v>
      </c>
      <c r="L267" s="83">
        <v>0</v>
      </c>
      <c r="M267" s="85">
        <v>43405</v>
      </c>
      <c r="N267" s="83">
        <v>2018</v>
      </c>
      <c r="O267" s="83">
        <v>0</v>
      </c>
      <c r="P267" s="83" t="s">
        <v>1274</v>
      </c>
      <c r="Q267" s="83">
        <v>0</v>
      </c>
      <c r="R267" s="83">
        <v>14</v>
      </c>
      <c r="S267" s="83">
        <v>11</v>
      </c>
    </row>
    <row r="268" spans="1:19" ht="15.75" customHeight="1" x14ac:dyDescent="0.25">
      <c r="A268" s="83" t="s">
        <v>1062</v>
      </c>
      <c r="B268" s="83" t="s">
        <v>1300</v>
      </c>
      <c r="C268" s="83">
        <v>0</v>
      </c>
      <c r="D268" s="83">
        <v>0</v>
      </c>
      <c r="E268" s="83">
        <v>0</v>
      </c>
      <c r="F268" s="83" t="s">
        <v>1430</v>
      </c>
      <c r="G268" s="83">
        <v>0</v>
      </c>
      <c r="H268" s="83" t="s">
        <v>1283</v>
      </c>
      <c r="I268" s="83" t="s">
        <v>14</v>
      </c>
      <c r="J268" s="88">
        <v>856.55</v>
      </c>
      <c r="K268" s="83">
        <v>0</v>
      </c>
      <c r="L268" s="83">
        <v>0</v>
      </c>
      <c r="M268" s="85">
        <v>43405</v>
      </c>
      <c r="N268" s="83">
        <v>2018</v>
      </c>
      <c r="O268" s="83">
        <v>0</v>
      </c>
      <c r="P268" s="83" t="s">
        <v>1274</v>
      </c>
      <c r="Q268" s="83">
        <v>0</v>
      </c>
      <c r="R268" s="83">
        <v>14</v>
      </c>
      <c r="S268" s="83">
        <v>11</v>
      </c>
    </row>
    <row r="269" spans="1:19" ht="15.75" customHeight="1" x14ac:dyDescent="0.25">
      <c r="A269" s="83" t="s">
        <v>1062</v>
      </c>
      <c r="B269" s="83" t="s">
        <v>1300</v>
      </c>
      <c r="C269" s="83">
        <v>0</v>
      </c>
      <c r="D269" s="83">
        <v>0</v>
      </c>
      <c r="E269" s="83">
        <v>0</v>
      </c>
      <c r="F269" s="83" t="s">
        <v>1431</v>
      </c>
      <c r="G269" s="83">
        <v>0</v>
      </c>
      <c r="H269" s="83" t="s">
        <v>1283</v>
      </c>
      <c r="I269" s="83" t="s">
        <v>14</v>
      </c>
      <c r="J269" s="88">
        <v>776.64</v>
      </c>
      <c r="K269" s="83">
        <v>0</v>
      </c>
      <c r="L269" s="83">
        <v>0</v>
      </c>
      <c r="M269" s="85">
        <v>43405</v>
      </c>
      <c r="N269" s="83">
        <v>2018</v>
      </c>
      <c r="O269" s="83">
        <v>0</v>
      </c>
      <c r="P269" s="83" t="s">
        <v>1274</v>
      </c>
      <c r="Q269" s="83">
        <v>0</v>
      </c>
      <c r="R269" s="83">
        <v>14</v>
      </c>
      <c r="S269" s="83">
        <v>11</v>
      </c>
    </row>
    <row r="270" spans="1:19" ht="15.75" customHeight="1" x14ac:dyDescent="0.25">
      <c r="A270" s="83" t="s">
        <v>1062</v>
      </c>
      <c r="B270" s="83" t="s">
        <v>1300</v>
      </c>
      <c r="C270" s="83">
        <v>0</v>
      </c>
      <c r="D270" s="83">
        <v>0</v>
      </c>
      <c r="E270" s="83">
        <v>0</v>
      </c>
      <c r="F270" s="83" t="s">
        <v>1432</v>
      </c>
      <c r="G270" s="83">
        <v>0</v>
      </c>
      <c r="H270" s="83" t="s">
        <v>1283</v>
      </c>
      <c r="I270" s="83" t="s">
        <v>1067</v>
      </c>
      <c r="J270" s="88">
        <v>1136.79</v>
      </c>
      <c r="K270" s="83">
        <v>0</v>
      </c>
      <c r="L270" s="83">
        <v>0</v>
      </c>
      <c r="M270" s="85">
        <v>43405</v>
      </c>
      <c r="N270" s="83">
        <v>2018</v>
      </c>
      <c r="O270" s="83">
        <v>0</v>
      </c>
      <c r="P270" s="83" t="s">
        <v>1274</v>
      </c>
      <c r="Q270" s="83">
        <v>0</v>
      </c>
      <c r="R270" s="83">
        <v>14</v>
      </c>
      <c r="S270" s="83">
        <v>11</v>
      </c>
    </row>
    <row r="271" spans="1:19" ht="15.75" customHeight="1" x14ac:dyDescent="0.25">
      <c r="A271" s="83" t="s">
        <v>1062</v>
      </c>
      <c r="B271" s="83" t="s">
        <v>1300</v>
      </c>
      <c r="C271" s="83">
        <v>0</v>
      </c>
      <c r="D271" s="83">
        <v>0</v>
      </c>
      <c r="E271" s="83">
        <v>0</v>
      </c>
      <c r="F271" s="83" t="s">
        <v>1433</v>
      </c>
      <c r="G271" s="83">
        <v>0</v>
      </c>
      <c r="H271" s="83" t="s">
        <v>1283</v>
      </c>
      <c r="I271" s="83" t="s">
        <v>1067</v>
      </c>
      <c r="J271" s="88">
        <v>0</v>
      </c>
      <c r="K271" s="83">
        <v>0</v>
      </c>
      <c r="L271" s="83">
        <v>0</v>
      </c>
      <c r="M271" s="85">
        <v>43405</v>
      </c>
      <c r="N271" s="83">
        <v>2018</v>
      </c>
      <c r="O271" s="83">
        <v>0</v>
      </c>
      <c r="P271" s="83" t="s">
        <v>1274</v>
      </c>
      <c r="Q271" s="83">
        <v>0</v>
      </c>
      <c r="R271" s="83">
        <v>14</v>
      </c>
      <c r="S271" s="83">
        <v>11</v>
      </c>
    </row>
    <row r="272" spans="1:19" ht="15.75" customHeight="1" x14ac:dyDescent="0.25">
      <c r="A272" s="83" t="s">
        <v>1062</v>
      </c>
      <c r="B272" s="83" t="s">
        <v>1300</v>
      </c>
      <c r="C272" s="83">
        <v>0</v>
      </c>
      <c r="D272" s="83">
        <v>0</v>
      </c>
      <c r="E272" s="83">
        <v>0</v>
      </c>
      <c r="F272" s="83" t="s">
        <v>1434</v>
      </c>
      <c r="G272" s="83">
        <v>0</v>
      </c>
      <c r="H272" s="83" t="s">
        <v>1283</v>
      </c>
      <c r="I272" s="83" t="s">
        <v>1067</v>
      </c>
      <c r="J272" s="88">
        <v>781.55</v>
      </c>
      <c r="K272" s="83">
        <v>0</v>
      </c>
      <c r="L272" s="83">
        <v>0</v>
      </c>
      <c r="M272" s="85">
        <v>43405</v>
      </c>
      <c r="N272" s="83">
        <v>2018</v>
      </c>
      <c r="O272" s="83">
        <v>0</v>
      </c>
      <c r="P272" s="83" t="s">
        <v>1274</v>
      </c>
      <c r="Q272" s="83">
        <v>0</v>
      </c>
      <c r="R272" s="83">
        <v>14</v>
      </c>
      <c r="S272" s="83">
        <v>11</v>
      </c>
    </row>
    <row r="273" spans="1:19" ht="15.75" customHeight="1" x14ac:dyDescent="0.25">
      <c r="A273" s="83" t="s">
        <v>1062</v>
      </c>
      <c r="B273" s="83" t="s">
        <v>1300</v>
      </c>
      <c r="C273" s="83">
        <v>0</v>
      </c>
      <c r="D273" s="83">
        <v>0</v>
      </c>
      <c r="E273" s="83">
        <v>0</v>
      </c>
      <c r="F273" s="83" t="s">
        <v>1435</v>
      </c>
      <c r="G273" s="83">
        <v>0</v>
      </c>
      <c r="H273" s="83" t="s">
        <v>1283</v>
      </c>
      <c r="I273" s="83" t="s">
        <v>14</v>
      </c>
      <c r="J273" s="88">
        <v>62.9</v>
      </c>
      <c r="K273" s="83">
        <v>0</v>
      </c>
      <c r="L273" s="83">
        <v>0</v>
      </c>
      <c r="M273" s="85">
        <v>43405</v>
      </c>
      <c r="N273" s="83">
        <v>2018</v>
      </c>
      <c r="O273" s="83">
        <v>0</v>
      </c>
      <c r="P273" s="83" t="s">
        <v>1274</v>
      </c>
      <c r="Q273" s="83">
        <v>0</v>
      </c>
      <c r="R273" s="83">
        <v>14</v>
      </c>
      <c r="S273" s="83">
        <v>11</v>
      </c>
    </row>
    <row r="274" spans="1:19" ht="15.75" customHeight="1" x14ac:dyDescent="0.25">
      <c r="A274" s="83" t="s">
        <v>29</v>
      </c>
      <c r="B274" s="83" t="s">
        <v>29</v>
      </c>
      <c r="C274" s="83">
        <v>0</v>
      </c>
      <c r="D274" s="83">
        <v>0</v>
      </c>
      <c r="E274" s="83">
        <v>0</v>
      </c>
      <c r="F274" s="83" t="s">
        <v>1436</v>
      </c>
      <c r="G274" s="83">
        <v>0</v>
      </c>
      <c r="H274" s="83" t="s">
        <v>1283</v>
      </c>
      <c r="I274" s="83">
        <v>0</v>
      </c>
      <c r="J274" s="88">
        <v>531</v>
      </c>
      <c r="K274" s="83">
        <v>0</v>
      </c>
      <c r="L274" s="83">
        <v>0</v>
      </c>
      <c r="M274" s="85">
        <v>43405</v>
      </c>
      <c r="N274" s="83">
        <v>2018</v>
      </c>
      <c r="O274" s="83">
        <v>0</v>
      </c>
      <c r="P274" s="83" t="s">
        <v>1274</v>
      </c>
      <c r="Q274" s="83">
        <v>0</v>
      </c>
      <c r="R274" s="83">
        <v>14</v>
      </c>
      <c r="S274" s="83">
        <v>11</v>
      </c>
    </row>
    <row r="275" spans="1:19" ht="15.75" customHeight="1" x14ac:dyDescent="0.25">
      <c r="A275" s="83" t="s">
        <v>29</v>
      </c>
      <c r="B275" s="83" t="s">
        <v>29</v>
      </c>
      <c r="C275" s="83">
        <v>0</v>
      </c>
      <c r="D275" s="83">
        <v>0</v>
      </c>
      <c r="E275" s="83">
        <v>0</v>
      </c>
      <c r="F275" s="83" t="s">
        <v>1437</v>
      </c>
      <c r="G275" s="83">
        <v>0</v>
      </c>
      <c r="H275" s="83" t="s">
        <v>1283</v>
      </c>
      <c r="I275" s="83">
        <v>0</v>
      </c>
      <c r="J275" s="88">
        <v>88.5</v>
      </c>
      <c r="K275" s="83">
        <v>0</v>
      </c>
      <c r="L275" s="83">
        <v>0</v>
      </c>
      <c r="M275" s="85">
        <v>43405</v>
      </c>
      <c r="N275" s="83">
        <v>2018</v>
      </c>
      <c r="O275" s="83">
        <v>0</v>
      </c>
      <c r="P275" s="83" t="s">
        <v>1274</v>
      </c>
      <c r="Q275" s="83">
        <v>0</v>
      </c>
      <c r="R275" s="83">
        <v>14</v>
      </c>
      <c r="S275" s="83">
        <v>11</v>
      </c>
    </row>
    <row r="276" spans="1:19" ht="15.75" customHeight="1" x14ac:dyDescent="0.25">
      <c r="A276" s="83" t="s">
        <v>1081</v>
      </c>
      <c r="B276" s="83" t="s">
        <v>1300</v>
      </c>
      <c r="C276" s="83">
        <v>0</v>
      </c>
      <c r="D276" s="83">
        <v>0</v>
      </c>
      <c r="E276" s="83">
        <v>0</v>
      </c>
      <c r="F276" s="83" t="s">
        <v>1438</v>
      </c>
      <c r="G276" s="83">
        <v>0</v>
      </c>
      <c r="H276" s="83" t="s">
        <v>1283</v>
      </c>
      <c r="I276" s="83">
        <v>0</v>
      </c>
      <c r="J276" s="88">
        <v>7987.79</v>
      </c>
      <c r="K276" s="83">
        <v>0</v>
      </c>
      <c r="L276" s="83">
        <v>0</v>
      </c>
      <c r="M276" s="85">
        <v>43405</v>
      </c>
      <c r="N276" s="83">
        <v>2018</v>
      </c>
      <c r="O276" s="83">
        <v>0</v>
      </c>
      <c r="P276" s="83" t="s">
        <v>1274</v>
      </c>
      <c r="Q276" s="83">
        <v>0</v>
      </c>
      <c r="R276" s="83">
        <v>14</v>
      </c>
      <c r="S276" s="83">
        <v>11</v>
      </c>
    </row>
    <row r="277" spans="1:19" ht="15.75" customHeight="1" x14ac:dyDescent="0.25">
      <c r="A277" s="83" t="s">
        <v>1081</v>
      </c>
      <c r="B277" s="83" t="s">
        <v>1300</v>
      </c>
      <c r="C277" s="83">
        <v>0</v>
      </c>
      <c r="D277" s="83">
        <v>0</v>
      </c>
      <c r="E277" s="83">
        <v>0</v>
      </c>
      <c r="F277" s="83" t="s">
        <v>1439</v>
      </c>
      <c r="G277" s="83">
        <v>0</v>
      </c>
      <c r="H277" s="83" t="s">
        <v>1283</v>
      </c>
      <c r="I277" s="83">
        <v>0</v>
      </c>
      <c r="J277" s="88">
        <v>7987.79</v>
      </c>
      <c r="K277" s="83">
        <v>0</v>
      </c>
      <c r="L277" s="83">
        <v>0</v>
      </c>
      <c r="M277" s="85">
        <v>43405</v>
      </c>
      <c r="N277" s="83">
        <v>2018</v>
      </c>
      <c r="O277" s="83">
        <v>0</v>
      </c>
      <c r="P277" s="83" t="s">
        <v>1274</v>
      </c>
      <c r="Q277" s="83">
        <v>0</v>
      </c>
      <c r="R277" s="83">
        <v>14</v>
      </c>
      <c r="S277" s="83">
        <v>11</v>
      </c>
    </row>
  </sheetData>
  <autoFilter ref="A1:S277" xr:uid="{18ACC8D0-D115-44FB-A782-D292EC843A02}"/>
  <pageMargins left="0.51180555555555496" right="0.51180555555555496" top="0.78749999999999998" bottom="0.78749999999999998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B78E-C51E-4220-BE1F-E00A8A506C4F}">
  <dimension ref="A1:L30"/>
  <sheetViews>
    <sheetView showGridLines="0" zoomScaleNormal="100" workbookViewId="0">
      <pane ySplit="1" topLeftCell="A11" activePane="bottomLeft" state="frozen"/>
      <selection activeCell="B1" sqref="B1"/>
      <selection pane="bottomLeft" activeCell="I26" sqref="I26"/>
    </sheetView>
  </sheetViews>
  <sheetFormatPr defaultRowHeight="15" x14ac:dyDescent="0.25"/>
  <cols>
    <col min="1" max="1" width="41.140625" customWidth="1"/>
    <col min="2" max="2" width="18.5703125" customWidth="1"/>
    <col min="5" max="5" width="14.28515625" bestFit="1" customWidth="1"/>
    <col min="6" max="7" width="13.28515625" bestFit="1" customWidth="1"/>
    <col min="8" max="8" width="12.140625" bestFit="1" customWidth="1"/>
    <col min="12" max="12" width="14.28515625" bestFit="1" customWidth="1"/>
  </cols>
  <sheetData>
    <row r="1" spans="1:12" s="91" customFormat="1" ht="15" customHeight="1" x14ac:dyDescent="0.25">
      <c r="A1" s="90" t="s">
        <v>1440</v>
      </c>
      <c r="B1" s="90" t="s">
        <v>45</v>
      </c>
      <c r="C1" s="90" t="s">
        <v>1441</v>
      </c>
      <c r="D1" s="90" t="s">
        <v>1442</v>
      </c>
      <c r="E1" s="90" t="s">
        <v>1443</v>
      </c>
      <c r="F1" s="90" t="s">
        <v>1444</v>
      </c>
      <c r="G1" s="90" t="s">
        <v>1445</v>
      </c>
      <c r="H1" s="90" t="s">
        <v>1399</v>
      </c>
      <c r="I1" s="90" t="s">
        <v>1446</v>
      </c>
      <c r="J1" s="90" t="s">
        <v>1447</v>
      </c>
      <c r="K1" s="90" t="s">
        <v>1448</v>
      </c>
      <c r="L1" s="91" t="s">
        <v>1449</v>
      </c>
    </row>
    <row r="2" spans="1:12" x14ac:dyDescent="0.25">
      <c r="A2" s="92" t="s">
        <v>1450</v>
      </c>
      <c r="B2" s="92" t="s">
        <v>1451</v>
      </c>
      <c r="C2" s="93">
        <v>3525.63</v>
      </c>
      <c r="D2" s="56" t="s">
        <v>1452</v>
      </c>
      <c r="E2" s="94">
        <v>65658.982700000008</v>
      </c>
      <c r="F2" s="95">
        <v>14376.314077031817</v>
      </c>
      <c r="G2" s="95">
        <v>2796.9998000000001</v>
      </c>
      <c r="H2" s="95">
        <v>3085.1138603581553</v>
      </c>
      <c r="I2" s="96">
        <f>(C2/SUM($C$2:$C$30))*10256.8725121672</f>
        <v>1205.0717417509675</v>
      </c>
      <c r="J2" s="96">
        <f>(C2/SUM($C$2:$C$30))*329.146360719598</f>
        <v>38.671142468899625</v>
      </c>
      <c r="K2" s="96">
        <f>(C2/SUM($C$2:$C$30))*136390.8</f>
        <v>16024.44592343672</v>
      </c>
      <c r="L2" s="97">
        <f>SUM(E2:K2)</f>
        <v>103185.59924504657</v>
      </c>
    </row>
    <row r="3" spans="1:12" x14ac:dyDescent="0.25">
      <c r="A3" s="92" t="s">
        <v>1453</v>
      </c>
      <c r="B3" s="92" t="s">
        <v>1451</v>
      </c>
      <c r="C3" s="93">
        <v>1384.27</v>
      </c>
      <c r="D3" s="56" t="s">
        <v>1454</v>
      </c>
      <c r="E3" s="95">
        <v>25779.721633333334</v>
      </c>
      <c r="F3" s="95">
        <v>5644.5799154797396</v>
      </c>
      <c r="G3" s="95">
        <v>1098.1875333333332</v>
      </c>
      <c r="H3" s="95">
        <v>1211.3099115556606</v>
      </c>
      <c r="I3" s="96">
        <f t="shared" ref="I3:I30" si="0">(C3/SUM($C$2:$C$30))*10256.8725121672</f>
        <v>473.14796503138774</v>
      </c>
      <c r="J3" s="96">
        <f t="shared" ref="J3:J30" si="1">(C3/SUM($C$2:$C$30))*329.146360719598</f>
        <v>15.183471432176287</v>
      </c>
      <c r="K3" s="96">
        <f t="shared" ref="K3:K30" si="2">(C3/SUM($C$2:$C$30))*136390.8</f>
        <v>6291.6868073041551</v>
      </c>
      <c r="L3" s="97">
        <f t="shared" ref="L3:L30" si="3">SUM(E3:K3)</f>
        <v>40513.817237469782</v>
      </c>
    </row>
    <row r="4" spans="1:12" x14ac:dyDescent="0.25">
      <c r="A4" s="92" t="s">
        <v>1455</v>
      </c>
      <c r="B4" s="92" t="s">
        <v>1451</v>
      </c>
      <c r="C4" s="93">
        <v>1281.6500000000001</v>
      </c>
      <c r="D4" s="56" t="s">
        <v>1456</v>
      </c>
      <c r="E4" s="95">
        <v>23868.59516666667</v>
      </c>
      <c r="F4" s="95">
        <v>5226.1306310724121</v>
      </c>
      <c r="G4" s="95">
        <v>1016.7756666666668</v>
      </c>
      <c r="H4" s="95">
        <v>1121.5119508082328</v>
      </c>
      <c r="I4" s="96">
        <f t="shared" si="0"/>
        <v>438.07211698763837</v>
      </c>
      <c r="J4" s="96">
        <f t="shared" si="1"/>
        <v>14.057876108742327</v>
      </c>
      <c r="K4" s="96">
        <f t="shared" si="2"/>
        <v>5825.2655887806359</v>
      </c>
      <c r="L4" s="97">
        <f t="shared" si="3"/>
        <v>37510.408997090999</v>
      </c>
    </row>
    <row r="5" spans="1:12" x14ac:dyDescent="0.25">
      <c r="A5" s="92" t="s">
        <v>1457</v>
      </c>
      <c r="B5" s="92" t="s">
        <v>1451</v>
      </c>
      <c r="C5" s="93">
        <v>55.09</v>
      </c>
      <c r="D5" s="56" t="s">
        <v>1458</v>
      </c>
      <c r="E5" s="95">
        <v>1025.9594333333334</v>
      </c>
      <c r="F5" s="95">
        <v>224.63819019683939</v>
      </c>
      <c r="G5" s="95">
        <v>43.704733333333337</v>
      </c>
      <c r="H5" s="95">
        <v>48.206681519935664</v>
      </c>
      <c r="I5" s="96">
        <f t="shared" si="0"/>
        <v>18.829940252681308</v>
      </c>
      <c r="J5" s="96">
        <f t="shared" si="1"/>
        <v>0.60425888099763181</v>
      </c>
      <c r="K5" s="96">
        <f t="shared" si="2"/>
        <v>250.3911998485743</v>
      </c>
      <c r="L5" s="97">
        <f t="shared" si="3"/>
        <v>1612.3344373656951</v>
      </c>
    </row>
    <row r="6" spans="1:12" x14ac:dyDescent="0.25">
      <c r="A6" s="92" t="s">
        <v>1459</v>
      </c>
      <c r="B6" s="92" t="s">
        <v>1451</v>
      </c>
      <c r="C6" s="93">
        <v>683.7</v>
      </c>
      <c r="D6" s="56" t="s">
        <v>1460</v>
      </c>
      <c r="E6" s="95">
        <v>12732.773000000001</v>
      </c>
      <c r="F6" s="95">
        <v>2787.8949108291722</v>
      </c>
      <c r="G6" s="95">
        <v>542.40200000000004</v>
      </c>
      <c r="H6" s="95">
        <v>598.27388192376145</v>
      </c>
      <c r="I6" s="96">
        <f t="shared" si="0"/>
        <v>233.69087222287547</v>
      </c>
      <c r="J6" s="96">
        <f t="shared" si="1"/>
        <v>7.499215773063729</v>
      </c>
      <c r="K6" s="96">
        <f t="shared" si="2"/>
        <v>3107.5052339166859</v>
      </c>
      <c r="L6" s="97">
        <f t="shared" si="3"/>
        <v>20010.03911466556</v>
      </c>
    </row>
    <row r="7" spans="1:12" x14ac:dyDescent="0.25">
      <c r="A7" s="96" t="s">
        <v>1461</v>
      </c>
      <c r="B7" s="92" t="s">
        <v>1451</v>
      </c>
      <c r="C7" s="93">
        <v>130.71</v>
      </c>
      <c r="D7" s="56" t="s">
        <v>1462</v>
      </c>
      <c r="E7" s="95">
        <v>2434.2559000000006</v>
      </c>
      <c r="F7" s="95">
        <v>532.99070322433977</v>
      </c>
      <c r="G7" s="95">
        <v>103.6966</v>
      </c>
      <c r="H7" s="95">
        <v>114.37820550863661</v>
      </c>
      <c r="I7" s="96">
        <f t="shared" si="0"/>
        <v>44.677100933526475</v>
      </c>
      <c r="J7" s="96">
        <f t="shared" si="1"/>
        <v>1.4337026381412317</v>
      </c>
      <c r="K7" s="96">
        <f t="shared" si="2"/>
        <v>594.09391418056168</v>
      </c>
      <c r="L7" s="97">
        <f t="shared" si="3"/>
        <v>3825.5261264852065</v>
      </c>
    </row>
    <row r="8" spans="1:12" x14ac:dyDescent="0.25">
      <c r="A8" s="92" t="s">
        <v>1463</v>
      </c>
      <c r="B8" s="92" t="s">
        <v>1451</v>
      </c>
      <c r="C8" s="93">
        <v>656.19</v>
      </c>
      <c r="D8" s="56" t="s">
        <v>1464</v>
      </c>
      <c r="E8" s="95">
        <v>12220.445100000001</v>
      </c>
      <c r="F8" s="95">
        <v>2675.7185337677261</v>
      </c>
      <c r="G8" s="95">
        <v>520.57740000000001</v>
      </c>
      <c r="H8" s="95">
        <v>574.20116802625864</v>
      </c>
      <c r="I8" s="96">
        <f t="shared" si="0"/>
        <v>224.28786520978304</v>
      </c>
      <c r="J8" s="96">
        <f t="shared" si="1"/>
        <v>7.1974702327434379</v>
      </c>
      <c r="K8" s="96">
        <f t="shared" si="2"/>
        <v>2982.4687135348695</v>
      </c>
      <c r="L8" s="97">
        <f t="shared" si="3"/>
        <v>19204.89625077138</v>
      </c>
    </row>
    <row r="9" spans="1:12" x14ac:dyDescent="0.25">
      <c r="A9" s="92" t="s">
        <v>1465</v>
      </c>
      <c r="B9" s="92" t="s">
        <v>1466</v>
      </c>
      <c r="C9" s="93">
        <v>1279.8900000000001</v>
      </c>
      <c r="D9" s="56" t="s">
        <v>1467</v>
      </c>
      <c r="E9" s="95">
        <v>23835.818100000004</v>
      </c>
      <c r="F9" s="95">
        <v>5218.9539526417275</v>
      </c>
      <c r="G9" s="95">
        <v>1015.3794</v>
      </c>
      <c r="H9" s="95">
        <v>1119.9718571528492</v>
      </c>
      <c r="I9" s="96">
        <f t="shared" si="0"/>
        <v>437.47054329287124</v>
      </c>
      <c r="J9" s="96">
        <f t="shared" si="1"/>
        <v>14.038571414050807</v>
      </c>
      <c r="K9" s="96">
        <f t="shared" si="2"/>
        <v>5817.2661603592614</v>
      </c>
      <c r="L9" s="97">
        <f t="shared" si="3"/>
        <v>37458.89858486077</v>
      </c>
    </row>
    <row r="10" spans="1:12" x14ac:dyDescent="0.25">
      <c r="A10" s="92" t="s">
        <v>1468</v>
      </c>
      <c r="B10" s="92" t="s">
        <v>1466</v>
      </c>
      <c r="C10" s="93">
        <v>1213.17</v>
      </c>
      <c r="D10" s="56" t="s">
        <v>1469</v>
      </c>
      <c r="E10" s="95">
        <v>22593.269300000004</v>
      </c>
      <c r="F10" s="95">
        <v>4946.8925975875773</v>
      </c>
      <c r="G10" s="95">
        <v>962.44820000000004</v>
      </c>
      <c r="H10" s="95">
        <v>1061.5883067623952</v>
      </c>
      <c r="I10" s="96">
        <f t="shared" si="0"/>
        <v>414.66543140942787</v>
      </c>
      <c r="J10" s="96">
        <f t="shared" si="1"/>
        <v>13.306747988017733</v>
      </c>
      <c r="K10" s="96">
        <f t="shared" si="2"/>
        <v>5514.0151011126309</v>
      </c>
      <c r="L10" s="97">
        <f t="shared" si="3"/>
        <v>35506.185684860051</v>
      </c>
    </row>
    <row r="11" spans="1:12" x14ac:dyDescent="0.25">
      <c r="A11" s="92" t="s">
        <v>1470</v>
      </c>
      <c r="B11" s="92" t="s">
        <v>1466</v>
      </c>
      <c r="C11" s="98">
        <v>913.28</v>
      </c>
      <c r="D11" s="56" t="s">
        <v>1471</v>
      </c>
      <c r="E11" s="99">
        <v>17008.317866666668</v>
      </c>
      <c r="F11" s="99">
        <v>3724.0436802136405</v>
      </c>
      <c r="G11" s="99">
        <v>724.53546666666659</v>
      </c>
      <c r="H11" s="99">
        <v>799.16859863000252</v>
      </c>
      <c r="I11" s="96">
        <f t="shared" si="0"/>
        <v>312.16205906641466</v>
      </c>
      <c r="J11" s="96">
        <f t="shared" si="1"/>
        <v>10.01738157265415</v>
      </c>
      <c r="K11" s="96">
        <f t="shared" si="2"/>
        <v>4150.9761299274987</v>
      </c>
      <c r="L11" s="97">
        <f t="shared" si="3"/>
        <v>26729.221182743546</v>
      </c>
    </row>
    <row r="12" spans="1:12" x14ac:dyDescent="0.25">
      <c r="A12" s="92" t="s">
        <v>1472</v>
      </c>
      <c r="B12" s="92" t="s">
        <v>1466</v>
      </c>
      <c r="C12" s="98">
        <v>817.44</v>
      </c>
      <c r="D12" s="56" t="s">
        <v>1473</v>
      </c>
      <c r="E12" s="99">
        <v>15223.457600000002</v>
      </c>
      <c r="F12" s="99">
        <v>3333.2409183972482</v>
      </c>
      <c r="G12" s="99">
        <v>648.50240000000008</v>
      </c>
      <c r="H12" s="99">
        <v>715.30349866865515</v>
      </c>
      <c r="I12" s="96">
        <f t="shared" si="0"/>
        <v>279.40363696046126</v>
      </c>
      <c r="J12" s="96">
        <f t="shared" si="1"/>
        <v>8.9661531980886586</v>
      </c>
      <c r="K12" s="96">
        <f t="shared" si="2"/>
        <v>3715.3708913454088</v>
      </c>
      <c r="L12" s="97">
        <f t="shared" si="3"/>
        <v>23924.245098569867</v>
      </c>
    </row>
    <row r="13" spans="1:12" x14ac:dyDescent="0.25">
      <c r="A13" s="92" t="s">
        <v>1474</v>
      </c>
      <c r="B13" s="92" t="s">
        <v>1466</v>
      </c>
      <c r="C13" s="98">
        <v>969.96</v>
      </c>
      <c r="D13" s="56" t="s">
        <v>1475</v>
      </c>
      <c r="E13" s="99">
        <v>18063.888400000003</v>
      </c>
      <c r="F13" s="99">
        <v>3955.1653469472922</v>
      </c>
      <c r="G13" s="99">
        <v>769.50160000000005</v>
      </c>
      <c r="H13" s="99">
        <v>848.76661475906326</v>
      </c>
      <c r="I13" s="96">
        <f t="shared" si="0"/>
        <v>331.53546646380033</v>
      </c>
      <c r="J13" s="96">
        <f t="shared" si="1"/>
        <v>10.639080490333324</v>
      </c>
      <c r="K13" s="96">
        <f t="shared" si="2"/>
        <v>4408.5940861340187</v>
      </c>
      <c r="L13" s="97">
        <f t="shared" si="3"/>
        <v>28388.090594794514</v>
      </c>
    </row>
    <row r="14" spans="1:12" x14ac:dyDescent="0.25">
      <c r="A14" s="92" t="s">
        <v>1476</v>
      </c>
      <c r="B14" s="92" t="s">
        <v>1466</v>
      </c>
      <c r="C14" s="98">
        <v>694.9</v>
      </c>
      <c r="D14" s="56" t="s">
        <v>1477</v>
      </c>
      <c r="E14" s="99">
        <v>12941.354333333335</v>
      </c>
      <c r="F14" s="99">
        <v>2833.5646826608036</v>
      </c>
      <c r="G14" s="99">
        <v>551.28733333333332</v>
      </c>
      <c r="H14" s="99">
        <v>608.07447791256652</v>
      </c>
      <c r="I14" s="96">
        <f t="shared" si="0"/>
        <v>237.51906846230241</v>
      </c>
      <c r="J14" s="96">
        <f t="shared" si="1"/>
        <v>7.6220638301915828</v>
      </c>
      <c r="K14" s="96">
        <f t="shared" si="2"/>
        <v>3158.4106875072475</v>
      </c>
      <c r="L14" s="97">
        <f t="shared" si="3"/>
        <v>20337.832647039781</v>
      </c>
    </row>
    <row r="15" spans="1:12" x14ac:dyDescent="0.25">
      <c r="A15" s="92" t="s">
        <v>1478</v>
      </c>
      <c r="B15" s="92" t="s">
        <v>1466</v>
      </c>
      <c r="C15" s="100">
        <f>290.67+35.83+31.35+28.92</f>
        <v>386.77000000000004</v>
      </c>
      <c r="D15" s="56" t="s">
        <v>1479</v>
      </c>
      <c r="E15" s="61">
        <v>7202.9466333333348</v>
      </c>
      <c r="F15" s="61">
        <v>1577.1158617250239</v>
      </c>
      <c r="G15" s="61">
        <v>306.83753333333334</v>
      </c>
      <c r="H15" s="61">
        <v>338.4443313026959</v>
      </c>
      <c r="I15" s="96">
        <f t="shared" si="0"/>
        <v>132.19923745742511</v>
      </c>
      <c r="J15" s="96">
        <f t="shared" si="1"/>
        <v>4.2423163442267935</v>
      </c>
      <c r="K15" s="96">
        <f t="shared" si="2"/>
        <v>1757.9198468947736</v>
      </c>
      <c r="L15" s="97">
        <f t="shared" si="3"/>
        <v>11319.705760390814</v>
      </c>
    </row>
    <row r="16" spans="1:12" x14ac:dyDescent="0.25">
      <c r="A16" s="92" t="s">
        <v>1480</v>
      </c>
      <c r="B16" s="92" t="s">
        <v>1466</v>
      </c>
      <c r="C16" s="98">
        <v>696.21</v>
      </c>
      <c r="D16" s="56" t="s">
        <v>1481</v>
      </c>
      <c r="E16" s="99">
        <v>12965.750900000001</v>
      </c>
      <c r="F16" s="95">
        <v>2838.906414901825</v>
      </c>
      <c r="G16" s="95">
        <v>552.32659999999998</v>
      </c>
      <c r="H16" s="95">
        <v>609.22079762197154</v>
      </c>
      <c r="I16" s="96">
        <f t="shared" si="0"/>
        <v>237.96683070102111</v>
      </c>
      <c r="J16" s="96">
        <f t="shared" si="1"/>
        <v>7.6364326654449304</v>
      </c>
      <c r="K16" s="96">
        <f t="shared" si="2"/>
        <v>3164.3648075254296</v>
      </c>
      <c r="L16" s="97">
        <f t="shared" si="3"/>
        <v>20376.172783415692</v>
      </c>
    </row>
    <row r="17" spans="1:12" x14ac:dyDescent="0.25">
      <c r="A17" s="92" t="s">
        <v>1482</v>
      </c>
      <c r="B17" s="92" t="s">
        <v>1466</v>
      </c>
      <c r="C17" s="98">
        <v>6538.59</v>
      </c>
      <c r="D17" s="56">
        <v>0</v>
      </c>
      <c r="E17" s="99">
        <v>121770.34110000002</v>
      </c>
      <c r="F17" s="95">
        <v>26662.135125052679</v>
      </c>
      <c r="G17" s="95">
        <v>5187.2813999999998</v>
      </c>
      <c r="H17" s="95">
        <v>5721.6141898608848</v>
      </c>
      <c r="I17" s="96">
        <f t="shared" si="0"/>
        <v>2234.9112186745228</v>
      </c>
      <c r="J17" s="96">
        <f t="shared" si="1"/>
        <v>71.719024808537043</v>
      </c>
      <c r="K17" s="96">
        <f t="shared" si="2"/>
        <v>29718.740160063338</v>
      </c>
      <c r="L17" s="97">
        <f t="shared" si="3"/>
        <v>191366.74221845999</v>
      </c>
    </row>
    <row r="18" spans="1:12" x14ac:dyDescent="0.25">
      <c r="A18" s="92" t="s">
        <v>1483</v>
      </c>
      <c r="B18" s="92" t="s">
        <v>1484</v>
      </c>
      <c r="C18" s="93">
        <v>127.87</v>
      </c>
      <c r="D18" s="56" t="s">
        <v>1485</v>
      </c>
      <c r="E18" s="95">
        <v>2381.3656333333338</v>
      </c>
      <c r="F18" s="95">
        <v>521.41015393846169</v>
      </c>
      <c r="G18" s="95">
        <v>101.44353333333333</v>
      </c>
      <c r="H18" s="95">
        <v>111.89305438290386</v>
      </c>
      <c r="I18" s="96">
        <f t="shared" si="0"/>
        <v>43.706379744243222</v>
      </c>
      <c r="J18" s="96">
        <f t="shared" si="1"/>
        <v>1.4025518807980972</v>
      </c>
      <c r="K18" s="96">
        <f t="shared" si="2"/>
        <v>581.18574559152648</v>
      </c>
      <c r="L18" s="97">
        <f t="shared" si="3"/>
        <v>3742.4070522046004</v>
      </c>
    </row>
    <row r="19" spans="1:12" x14ac:dyDescent="0.25">
      <c r="A19" s="92" t="s">
        <v>1486</v>
      </c>
      <c r="B19" s="92" t="s">
        <v>1484</v>
      </c>
      <c r="C19" s="93">
        <f>411.83+57.8+10</f>
        <v>479.63</v>
      </c>
      <c r="D19" s="56" t="s">
        <v>1487</v>
      </c>
      <c r="E19" s="95">
        <v>8932.3093666666682</v>
      </c>
      <c r="F19" s="95">
        <v>1955.7672021076432</v>
      </c>
      <c r="G19" s="95">
        <v>380.50646666666665</v>
      </c>
      <c r="H19" s="95">
        <v>419.70177268845055</v>
      </c>
      <c r="I19" s="96">
        <f t="shared" si="0"/>
        <v>163.93908592110247</v>
      </c>
      <c r="J19" s="96">
        <f t="shared" si="1"/>
        <v>5.2608583607350541</v>
      </c>
      <c r="K19" s="96">
        <f t="shared" si="2"/>
        <v>2179.980598717947</v>
      </c>
      <c r="L19" s="97">
        <f t="shared" si="3"/>
        <v>14037.465351129213</v>
      </c>
    </row>
    <row r="20" spans="1:12" x14ac:dyDescent="0.25">
      <c r="A20" s="92" t="s">
        <v>1488</v>
      </c>
      <c r="B20" s="92" t="s">
        <v>1484</v>
      </c>
      <c r="C20" s="93">
        <v>974.48</v>
      </c>
      <c r="D20" s="56" t="s">
        <v>1485</v>
      </c>
      <c r="E20" s="95">
        <v>18148.065866666668</v>
      </c>
      <c r="F20" s="95">
        <v>3973.5963620079151</v>
      </c>
      <c r="G20" s="95">
        <v>773.08746666666673</v>
      </c>
      <c r="H20" s="95">
        <v>852.72185528311684</v>
      </c>
      <c r="I20" s="96">
        <f t="shared" si="0"/>
        <v>333.08041708899765</v>
      </c>
      <c r="J20" s="96">
        <f t="shared" si="1"/>
        <v>10.688658456245639</v>
      </c>
      <c r="K20" s="96">
        <f t="shared" si="2"/>
        <v>4429.1380727616388</v>
      </c>
      <c r="L20" s="97">
        <f t="shared" si="3"/>
        <v>28520.37869893125</v>
      </c>
    </row>
    <row r="21" spans="1:12" x14ac:dyDescent="0.25">
      <c r="A21" s="92" t="s">
        <v>1489</v>
      </c>
      <c r="B21" s="92" t="s">
        <v>1484</v>
      </c>
      <c r="C21" s="93">
        <v>464.48</v>
      </c>
      <c r="D21" s="56" t="s">
        <v>1490</v>
      </c>
      <c r="E21" s="95">
        <v>8650.1658666666681</v>
      </c>
      <c r="F21" s="95">
        <v>1893.9906803889628</v>
      </c>
      <c r="G21" s="95">
        <v>368.48746666666671</v>
      </c>
      <c r="H21" s="95">
        <v>406.44471650716497</v>
      </c>
      <c r="I21" s="96">
        <f t="shared" si="0"/>
        <v>158.7607669008062</v>
      </c>
      <c r="J21" s="96">
        <f t="shared" si="1"/>
        <v>5.0946844263165731</v>
      </c>
      <c r="K21" s="96">
        <f t="shared" si="2"/>
        <v>2111.1218824771427</v>
      </c>
      <c r="L21" s="97">
        <f t="shared" si="3"/>
        <v>13594.066064033728</v>
      </c>
    </row>
    <row r="22" spans="1:12" x14ac:dyDescent="0.25">
      <c r="A22" s="92" t="s">
        <v>1491</v>
      </c>
      <c r="B22" s="92" t="s">
        <v>1491</v>
      </c>
      <c r="C22" s="93">
        <v>3891.61</v>
      </c>
      <c r="D22" s="56" t="s">
        <v>1492</v>
      </c>
      <c r="E22" s="95">
        <v>30087.77</v>
      </c>
      <c r="F22" s="95">
        <v>6269.4</v>
      </c>
      <c r="G22" s="95">
        <v>75469.710000000006</v>
      </c>
      <c r="H22" s="95">
        <v>3405.3658353566316</v>
      </c>
      <c r="I22" s="96">
        <f t="shared" si="0"/>
        <v>1330.1648899389561</v>
      </c>
      <c r="J22" s="96">
        <f t="shared" si="1"/>
        <v>42.685422107082836</v>
      </c>
      <c r="K22" s="96">
        <f t="shared" si="2"/>
        <v>17687.872522104015</v>
      </c>
      <c r="L22" s="97">
        <f t="shared" si="3"/>
        <v>134292.96866950669</v>
      </c>
    </row>
    <row r="23" spans="1:12" x14ac:dyDescent="0.25">
      <c r="A23" s="92" t="s">
        <v>1493</v>
      </c>
      <c r="B23" s="92" t="s">
        <v>1494</v>
      </c>
      <c r="C23" s="93">
        <v>358.3</v>
      </c>
      <c r="D23" s="56" t="s">
        <v>1495</v>
      </c>
      <c r="E23" s="95">
        <v>6672.7403333333341</v>
      </c>
      <c r="F23" s="95">
        <v>1461.0249327922954</v>
      </c>
      <c r="G23" s="95">
        <v>284.25133333333332</v>
      </c>
      <c r="H23" s="95">
        <v>313.53156632043834</v>
      </c>
      <c r="I23" s="96">
        <f t="shared" si="0"/>
        <v>122.46809933809608</v>
      </c>
      <c r="J23" s="96">
        <f t="shared" si="1"/>
        <v>3.9300409704384003</v>
      </c>
      <c r="K23" s="96">
        <f t="shared" si="2"/>
        <v>1628.5200019194804</v>
      </c>
      <c r="L23" s="97">
        <f t="shared" si="3"/>
        <v>10486.466308007415</v>
      </c>
    </row>
    <row r="24" spans="1:12" x14ac:dyDescent="0.25">
      <c r="A24" s="92" t="s">
        <v>1496</v>
      </c>
      <c r="B24" s="92" t="s">
        <v>1494</v>
      </c>
      <c r="C24" s="101">
        <v>205.8</v>
      </c>
      <c r="D24" s="56">
        <v>0</v>
      </c>
      <c r="E24" s="95">
        <v>3832.6820000000007</v>
      </c>
      <c r="F24" s="95">
        <v>839.18205740623603</v>
      </c>
      <c r="G24" s="95">
        <v>163.268</v>
      </c>
      <c r="H24" s="95">
        <v>180.08595129429588</v>
      </c>
      <c r="I24" s="96">
        <f t="shared" si="0"/>
        <v>70.343105899470189</v>
      </c>
      <c r="J24" s="96">
        <f t="shared" si="1"/>
        <v>2.2573330497243167</v>
      </c>
      <c r="K24" s="96">
        <f t="shared" si="2"/>
        <v>935.38770972656721</v>
      </c>
      <c r="L24" s="97">
        <f t="shared" si="3"/>
        <v>6023.2061573762949</v>
      </c>
    </row>
    <row r="25" spans="1:12" x14ac:dyDescent="0.25">
      <c r="A25" s="92" t="s">
        <v>1497</v>
      </c>
      <c r="B25" s="92" t="s">
        <v>1494</v>
      </c>
      <c r="C25" s="101">
        <v>73.08</v>
      </c>
      <c r="D25" s="56" t="s">
        <v>1498</v>
      </c>
      <c r="E25" s="95">
        <v>1360.9932000000001</v>
      </c>
      <c r="F25" s="95">
        <v>297.99526120139808</v>
      </c>
      <c r="G25" s="95">
        <v>57.976799999999997</v>
      </c>
      <c r="H25" s="95">
        <v>63.94888882695404</v>
      </c>
      <c r="I25" s="96">
        <f t="shared" si="0"/>
        <v>24.978980462260843</v>
      </c>
      <c r="J25" s="96">
        <f t="shared" si="1"/>
        <v>0.80158357275924719</v>
      </c>
      <c r="K25" s="96">
        <f t="shared" si="2"/>
        <v>332.15808467841367</v>
      </c>
      <c r="L25" s="97">
        <f t="shared" si="3"/>
        <v>2138.852798741786</v>
      </c>
    </row>
    <row r="26" spans="1:12" x14ac:dyDescent="0.25">
      <c r="A26" s="92" t="s">
        <v>1499</v>
      </c>
      <c r="B26" s="92" t="s">
        <v>1500</v>
      </c>
      <c r="C26" s="93">
        <v>223.47</v>
      </c>
      <c r="D26" s="56" t="s">
        <v>1501</v>
      </c>
      <c r="E26" s="95">
        <v>4161.7563</v>
      </c>
      <c r="F26" s="95">
        <v>911.23427778703388</v>
      </c>
      <c r="G26" s="95">
        <v>177.28620000000001</v>
      </c>
      <c r="H26" s="95">
        <v>195.54814157306268</v>
      </c>
      <c r="I26" s="96">
        <f t="shared" si="0"/>
        <v>76.382769073637533</v>
      </c>
      <c r="J26" s="96">
        <f t="shared" si="1"/>
        <v>2.4511477969965649</v>
      </c>
      <c r="K26" s="96">
        <f t="shared" si="2"/>
        <v>1015.7001530252476</v>
      </c>
      <c r="L26" s="97">
        <f t="shared" si="3"/>
        <v>6540.3589892559785</v>
      </c>
    </row>
    <row r="27" spans="1:12" x14ac:dyDescent="0.25">
      <c r="A27" s="92" t="s">
        <v>1502</v>
      </c>
      <c r="B27" s="92" t="s">
        <v>1503</v>
      </c>
      <c r="C27" s="93">
        <v>317.32</v>
      </c>
      <c r="D27" s="56" t="s">
        <v>1504</v>
      </c>
      <c r="E27" s="95">
        <v>5909.5561333333335</v>
      </c>
      <c r="F27" s="95">
        <v>1293.9224997869135</v>
      </c>
      <c r="G27" s="95">
        <v>251.74053333333333</v>
      </c>
      <c r="H27" s="95">
        <v>277.6718856399707</v>
      </c>
      <c r="I27" s="96">
        <f t="shared" si="0"/>
        <v>108.46100274062138</v>
      </c>
      <c r="J27" s="96">
        <f t="shared" si="1"/>
        <v>3.4805487042688057</v>
      </c>
      <c r="K27" s="96">
        <f t="shared" si="2"/>
        <v>1442.2605833354435</v>
      </c>
      <c r="L27" s="97">
        <f t="shared" si="3"/>
        <v>9287.0931868738844</v>
      </c>
    </row>
    <row r="28" spans="1:12" x14ac:dyDescent="0.25">
      <c r="A28" s="92" t="s">
        <v>1505</v>
      </c>
      <c r="B28" s="92" t="s">
        <v>1503</v>
      </c>
      <c r="C28" s="93">
        <v>1458</v>
      </c>
      <c r="D28" s="56">
        <v>0</v>
      </c>
      <c r="E28" s="95">
        <v>27152.820000000003</v>
      </c>
      <c r="F28" s="95">
        <v>5945.225654510652</v>
      </c>
      <c r="G28" s="95">
        <v>1156.68</v>
      </c>
      <c r="H28" s="95">
        <v>1275.8275849712506</v>
      </c>
      <c r="I28" s="96">
        <f t="shared" si="0"/>
        <v>498.34911759682967</v>
      </c>
      <c r="J28" s="96">
        <f t="shared" si="1"/>
        <v>15.992184579679563</v>
      </c>
      <c r="K28" s="96">
        <f t="shared" si="2"/>
        <v>6626.7992263427359</v>
      </c>
      <c r="L28" s="97">
        <f t="shared" si="3"/>
        <v>42671.693768001154</v>
      </c>
    </row>
    <row r="29" spans="1:12" x14ac:dyDescent="0.25">
      <c r="A29" s="92" t="s">
        <v>1506</v>
      </c>
      <c r="B29" s="92" t="s">
        <v>1503</v>
      </c>
      <c r="C29" s="93">
        <v>106.63</v>
      </c>
      <c r="D29" s="56" t="s">
        <v>1504</v>
      </c>
      <c r="E29" s="95">
        <v>1985.8060333333335</v>
      </c>
      <c r="F29" s="95">
        <v>434.80069378633112</v>
      </c>
      <c r="G29" s="95">
        <v>84.593133333333327</v>
      </c>
      <c r="H29" s="95">
        <v>93.30692413270539</v>
      </c>
      <c r="I29" s="96">
        <f t="shared" si="0"/>
        <v>36.446479018758538</v>
      </c>
      <c r="J29" s="96">
        <f t="shared" si="1"/>
        <v>1.1695793153163454</v>
      </c>
      <c r="K29" s="96">
        <f t="shared" si="2"/>
        <v>484.64718896085452</v>
      </c>
      <c r="L29" s="97">
        <f t="shared" si="3"/>
        <v>3120.7700318806328</v>
      </c>
    </row>
    <row r="30" spans="1:12" x14ac:dyDescent="0.25">
      <c r="A30" s="92" t="s">
        <v>1507</v>
      </c>
      <c r="B30" s="92" t="s">
        <v>1508</v>
      </c>
      <c r="C30" s="93">
        <v>100</v>
      </c>
      <c r="D30" s="56">
        <v>0</v>
      </c>
      <c r="E30" s="95">
        <v>1862.3333333333335</v>
      </c>
      <c r="F30" s="95">
        <v>407.76581992528475</v>
      </c>
      <c r="G30" s="95">
        <v>79.333333333333329</v>
      </c>
      <c r="H30" s="95">
        <v>87.50532132861801</v>
      </c>
      <c r="I30" s="96">
        <f t="shared" si="0"/>
        <v>34.180323566312047</v>
      </c>
      <c r="J30" s="96">
        <f t="shared" si="1"/>
        <v>1.0968576529272678</v>
      </c>
      <c r="K30" s="96">
        <f t="shared" si="2"/>
        <v>454.51297848715609</v>
      </c>
      <c r="L30" s="97">
        <f t="shared" si="3"/>
        <v>2926.7279676269645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Total Segmentado</vt:lpstr>
      <vt:lpstr>PNAES 2020 </vt:lpstr>
      <vt:lpstr>PNAES auxílios</vt:lpstr>
      <vt:lpstr>Benefícios Indiretos</vt:lpstr>
      <vt:lpstr>Calendário Temático</vt:lpstr>
      <vt:lpstr>Infra Variável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Derley Júnior Miranda Silva</dc:creator>
  <cp:lastModifiedBy>Derley Júnior Miranda Silva</cp:lastModifiedBy>
  <dcterms:created xsi:type="dcterms:W3CDTF">2022-05-11T16:47:30Z</dcterms:created>
  <dcterms:modified xsi:type="dcterms:W3CDTF">2022-05-13T12:52:36Z</dcterms:modified>
</cp:coreProperties>
</file>